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Lookups" sheetId="2" state="visible" r:id="rId4"/>
    <sheet name="Analysis" sheetId="3" state="visible" r:id="rId5"/>
    <sheet name="Orders" sheetId="4" state="visible" r:id="rId6"/>
    <sheet name="Products" sheetId="5" state="visible" r:id="rId7"/>
    <sheet name="README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<sst xmlns="http://schemas.openxmlformats.org/spreadsheetml/2006/main" count="1593" uniqueCount="485">
  <si>
    <t xml:space="preserve">SALES PERFORMANCE DASHBOARD</t>
  </si>
  <si>
    <r>
      <rPr>
        <sz val="9"/>
        <color rgb="FFB3A78F"/>
        <rFont val="Calibri"/>
        <family val="0"/>
        <charset val="1"/>
      </rPr>
      <t xml:space="preserve">Fahad Al-Mutairi · fully formula-driven · </t>
    </r>
    <r>
      <rPr>
        <sz val="9"/>
        <color rgb="FFB3A78F"/>
        <rFont val="FreeSans"/>
        <family val="2"/>
      </rPr>
      <t xml:space="preserve">غيّر أي سعر في </t>
    </r>
    <r>
      <rPr>
        <sz val="9"/>
        <color rgb="FFB3A78F"/>
        <rFont val="Calibri"/>
        <family val="0"/>
        <charset val="1"/>
      </rPr>
      <t xml:space="preserve">Products </t>
    </r>
    <r>
      <rPr>
        <sz val="9"/>
        <color rgb="FFB3A78F"/>
        <rFont val="FreeSans"/>
        <family val="2"/>
      </rPr>
      <t xml:space="preserve">وشاهد كل شيء يتحدث</t>
    </r>
  </si>
  <si>
    <t xml:space="preserve">TOTAL SALES (SAR)</t>
  </si>
  <si>
    <t xml:space="preserve">TOTAL PROFIT (SAR)</t>
  </si>
  <si>
    <t xml:space="preserve">PROFIT MARGIN</t>
  </si>
  <si>
    <t xml:space="preserve">ORDERS</t>
  </si>
  <si>
    <t xml:space="preserve">LOOKUP SHOWCASE — VLOOKUP · XLOOKUP · INDEX/MATCH</t>
  </si>
  <si>
    <t xml:space="preserve">غيّر الخلايا الزرقاء من القوائم المنسدلة وشاهد النتائج تتحدث فورياً</t>
  </si>
  <si>
    <r>
      <rPr>
        <b val="true"/>
        <sz val="11"/>
        <color rgb="FFA8853E"/>
        <rFont val="Georgia"/>
        <family val="0"/>
        <charset val="1"/>
      </rPr>
      <t xml:space="preserve">  ◆  VLOOKUP — </t>
    </r>
    <r>
      <rPr>
        <b val="true"/>
        <sz val="11"/>
        <color rgb="FFA8853E"/>
        <rFont val="FreeSans"/>
        <family val="2"/>
      </rPr>
      <t xml:space="preserve">البحث برقم الطلب </t>
    </r>
    <r>
      <rPr>
        <b val="true"/>
        <sz val="11"/>
        <color rgb="FFA8853E"/>
        <rFont val="Georgia"/>
        <family val="0"/>
        <charset val="1"/>
      </rPr>
      <t xml:space="preserve">(</t>
    </r>
    <r>
      <rPr>
        <b val="true"/>
        <sz val="11"/>
        <color rgb="FFA8853E"/>
        <rFont val="FreeSans"/>
        <family val="2"/>
      </rPr>
      <t xml:space="preserve">اختر من القائمة المنسدلة</t>
    </r>
    <r>
      <rPr>
        <b val="true"/>
        <sz val="11"/>
        <color rgb="FFA8853E"/>
        <rFont val="Georgia"/>
        <family val="0"/>
        <charset val="1"/>
      </rPr>
      <t xml:space="preserve">)</t>
    </r>
  </si>
  <si>
    <t xml:space="preserve">Order ID  ►</t>
  </si>
  <si>
    <t xml:space="preserve">ORD-2024150</t>
  </si>
  <si>
    <t xml:space="preserve">Date</t>
  </si>
  <si>
    <t xml:space="preserve">Region</t>
  </si>
  <si>
    <t xml:space="preserve">Segment</t>
  </si>
  <si>
    <t xml:space="preserve">Product</t>
  </si>
  <si>
    <t xml:space="preserve">Qty</t>
  </si>
  <si>
    <t xml:space="preserve">Sales (SAR)</t>
  </si>
  <si>
    <t xml:space="preserve">Profit (SAR)</t>
  </si>
  <si>
    <t xml:space="preserve">Syntax:   =VLOOKUP($C$6, Orders!$A$5:$J$364, col, FALSE)</t>
  </si>
  <si>
    <r>
      <rPr>
        <b val="true"/>
        <sz val="11"/>
        <color rgb="FFA8853E"/>
        <rFont val="Georgia"/>
        <family val="0"/>
        <charset val="1"/>
      </rPr>
      <t xml:space="preserve">  ◆  XLOOKUP — </t>
    </r>
    <r>
      <rPr>
        <b val="true"/>
        <sz val="11"/>
        <color rgb="FFA8853E"/>
        <rFont val="FreeSans"/>
        <family val="2"/>
      </rPr>
      <t xml:space="preserve">البحث باسم المنتج </t>
    </r>
    <r>
      <rPr>
        <b val="true"/>
        <sz val="11"/>
        <color rgb="FFA8853E"/>
        <rFont val="Georgia"/>
        <family val="0"/>
        <charset val="1"/>
      </rPr>
      <t xml:space="preserve">(</t>
    </r>
    <r>
      <rPr>
        <b val="true"/>
        <sz val="11"/>
        <color rgb="FFA8853E"/>
        <rFont val="FreeSans"/>
        <family val="2"/>
      </rPr>
      <t xml:space="preserve">الدالة الحديثة، </t>
    </r>
    <r>
      <rPr>
        <b val="true"/>
        <sz val="11"/>
        <color rgb="FFA8853E"/>
        <rFont val="Georgia"/>
        <family val="0"/>
        <charset val="1"/>
      </rPr>
      <t xml:space="preserve">Excel 2021 / 365)</t>
    </r>
  </si>
  <si>
    <t xml:space="preserve">Product  ►</t>
  </si>
  <si>
    <t xml:space="preserve">Laptops</t>
  </si>
  <si>
    <t xml:space="preserve">Result</t>
  </si>
  <si>
    <r>
      <rPr>
        <b val="true"/>
        <sz val="9"/>
        <color rgb="FFFBF8F1"/>
        <rFont val="Calibri"/>
        <family val="0"/>
        <charset val="1"/>
      </rPr>
      <t xml:space="preserve">XLOOKUP  (</t>
    </r>
    <r>
      <rPr>
        <b val="true"/>
        <sz val="9"/>
        <color rgb="FFFBF8F1"/>
        <rFont val="FreeSans"/>
        <family val="2"/>
      </rPr>
      <t xml:space="preserve">الطريقة الحديثة</t>
    </r>
    <r>
      <rPr>
        <b val="true"/>
        <sz val="9"/>
        <color rgb="FFFBF8F1"/>
        <rFont val="Calibri"/>
        <family val="0"/>
        <charset val="1"/>
      </rPr>
      <t xml:space="preserve">)</t>
    </r>
  </si>
  <si>
    <r>
      <rPr>
        <b val="true"/>
        <sz val="9"/>
        <color rgb="FFFBF8F1"/>
        <rFont val="Calibri"/>
        <family val="0"/>
        <charset val="1"/>
      </rPr>
      <t xml:space="preserve">INDEX/MATCH  (</t>
    </r>
    <r>
      <rPr>
        <b val="true"/>
        <sz val="9"/>
        <color rgb="FFFBF8F1"/>
        <rFont val="FreeSans"/>
        <family val="2"/>
      </rPr>
      <t xml:space="preserve">نفس النتيجة</t>
    </r>
    <r>
      <rPr>
        <b val="true"/>
        <sz val="9"/>
        <color rgb="FFFBF8F1"/>
        <rFont val="Calibri"/>
        <family val="0"/>
        <charset val="1"/>
      </rPr>
      <t xml:space="preserve">)</t>
    </r>
  </si>
  <si>
    <t xml:space="preserve">Product ID</t>
  </si>
  <si>
    <t xml:space="preserve">Unit Price (SAR)</t>
  </si>
  <si>
    <t xml:space="preserve">Margin %</t>
  </si>
  <si>
    <t xml:space="preserve">Total Sales (SAR)</t>
  </si>
  <si>
    <t xml:space="preserve">Syntax:   =XLOOKUP(lookup_value, lookup_array, return_array, [if_not_found])</t>
  </si>
  <si>
    <t xml:space="preserve">ملاحظة: عمود XLOOKUP يتطلب Excel 2021 أو Microsoft 365 — عمود INDEX/MATCH يعمل في كل النسخ</t>
  </si>
  <si>
    <t xml:space="preserve">  ◆  متى تستخدم أي دالة؟</t>
  </si>
  <si>
    <t xml:space="preserve">Function</t>
  </si>
  <si>
    <t xml:space="preserve">Direction</t>
  </si>
  <si>
    <t xml:space="preserve">Strength</t>
  </si>
  <si>
    <t xml:space="preserve">Best For</t>
  </si>
  <si>
    <t xml:space="preserve">VLOOKUP</t>
  </si>
  <si>
    <t xml:space="preserve">يمين فقط ←</t>
  </si>
  <si>
    <t xml:space="preserve">بسيطة وسريعة</t>
  </si>
  <si>
    <t xml:space="preserve">الجداول المرتبة والبحث الأساسي</t>
  </si>
  <si>
    <t xml:space="preserve">INDEX/MATCH</t>
  </si>
  <si>
    <t xml:space="preserve">كل الاتجاهات</t>
  </si>
  <si>
    <t xml:space="preserve">مرنة ومتوافقة</t>
  </si>
  <si>
    <t xml:space="preserve">النماذج الاحترافية وكل نسخ Excel</t>
  </si>
  <si>
    <t xml:space="preserve">XLOOKUP</t>
  </si>
  <si>
    <t xml:space="preserve">الأحدث والأقوى</t>
  </si>
  <si>
    <r>
      <rPr>
        <sz val="10"/>
        <color rgb="FF171310"/>
        <rFont val="Calibri"/>
        <family val="0"/>
        <charset val="1"/>
      </rPr>
      <t xml:space="preserve">Excel 365 — </t>
    </r>
    <r>
      <rPr>
        <sz val="10"/>
        <color rgb="FF171310"/>
        <rFont val="FreeSans"/>
        <family val="2"/>
      </rPr>
      <t xml:space="preserve">قيمة افتراضية عند عدم الوجود</t>
    </r>
  </si>
  <si>
    <t xml:space="preserve">ANALYSIS ENGINE — SUMIFS</t>
  </si>
  <si>
    <t xml:space="preserve">كل القيم محسوبة من Orders ديناميكياً — لا توجد أرقام مثبتة</t>
  </si>
  <si>
    <t xml:space="preserve">  ◆  Sales by Region</t>
  </si>
  <si>
    <t xml:space="preserve">  ◆  Sales by Category</t>
  </si>
  <si>
    <t xml:space="preserve">Category</t>
  </si>
  <si>
    <t xml:space="preserve">Northern</t>
  </si>
  <si>
    <t xml:space="preserve">Appliances</t>
  </si>
  <si>
    <t xml:space="preserve">Central</t>
  </si>
  <si>
    <t xml:space="preserve">Electronics</t>
  </si>
  <si>
    <t xml:space="preserve">Eastern</t>
  </si>
  <si>
    <t xml:space="preserve">Furniture</t>
  </si>
  <si>
    <t xml:space="preserve">Western</t>
  </si>
  <si>
    <t xml:space="preserve">Office Supplies</t>
  </si>
  <si>
    <t xml:space="preserve">Southern</t>
  </si>
  <si>
    <t xml:space="preserve">TOTAL</t>
  </si>
  <si>
    <t xml:space="preserve">  ◆  Monthly Sales — 2025</t>
  </si>
  <si>
    <t xml:space="preserve">Month</t>
  </si>
  <si>
    <t xml:space="preserve">2025-01</t>
  </si>
  <si>
    <t xml:space="preserve">2025-02</t>
  </si>
  <si>
    <t xml:space="preserve">2025-03</t>
  </si>
  <si>
    <t xml:space="preserve">2025-04</t>
  </si>
  <si>
    <t xml:space="preserve">2025-05</t>
  </si>
  <si>
    <t xml:space="preserve">2025-06</t>
  </si>
  <si>
    <t xml:space="preserve">2025-07</t>
  </si>
  <si>
    <t xml:space="preserve">2025-08</t>
  </si>
  <si>
    <t xml:space="preserve">2025-09</t>
  </si>
  <si>
    <t xml:space="preserve">2025-10</t>
  </si>
  <si>
    <t xml:space="preserve">2025-11</t>
  </si>
  <si>
    <t xml:space="preserve">2025-12</t>
  </si>
  <si>
    <t xml:space="preserve">ORDERS — RAW DATA + LIVE LOOKUP COLUMNS</t>
  </si>
  <si>
    <r>
      <rPr>
        <sz val="9"/>
        <color rgb="FFB3A78F"/>
        <rFont val="Calibri"/>
        <family val="0"/>
        <charset val="1"/>
      </rPr>
      <t xml:space="preserve">360 </t>
    </r>
    <r>
      <rPr>
        <sz val="9"/>
        <color rgb="FFB3A78F"/>
        <rFont val="FreeSans"/>
        <family val="2"/>
      </rPr>
      <t xml:space="preserve">طلب </t>
    </r>
    <r>
      <rPr>
        <sz val="9"/>
        <color rgb="FFB3A78F"/>
        <rFont val="Calibri"/>
        <family val="0"/>
        <charset val="1"/>
      </rPr>
      <t xml:space="preserve">· </t>
    </r>
    <r>
      <rPr>
        <sz val="9"/>
        <color rgb="FFB3A78F"/>
        <rFont val="FreeSans"/>
        <family val="2"/>
      </rPr>
      <t xml:space="preserve">الأعمدة </t>
    </r>
    <r>
      <rPr>
        <sz val="9"/>
        <color rgb="FFB3A78F"/>
        <rFont val="Calibri"/>
        <family val="0"/>
        <charset val="1"/>
      </rPr>
      <t xml:space="preserve">G:J </t>
    </r>
    <r>
      <rPr>
        <sz val="9"/>
        <color rgb="FFB3A78F"/>
        <rFont val="FreeSans"/>
        <family val="2"/>
      </rPr>
      <t xml:space="preserve">معادلات </t>
    </r>
    <r>
      <rPr>
        <sz val="9"/>
        <color rgb="FFB3A78F"/>
        <rFont val="Calibri"/>
        <family val="0"/>
        <charset val="1"/>
      </rPr>
      <t xml:space="preserve">VLOOKUP </t>
    </r>
    <r>
      <rPr>
        <sz val="9"/>
        <color rgb="FFB3A78F"/>
        <rFont val="FreeSans"/>
        <family val="2"/>
      </rPr>
      <t xml:space="preserve">و </t>
    </r>
    <r>
      <rPr>
        <sz val="9"/>
        <color rgb="FFB3A78F"/>
        <rFont val="Calibri"/>
        <family val="0"/>
        <charset val="1"/>
      </rPr>
      <t xml:space="preserve">INDEX/MATCH </t>
    </r>
    <r>
      <rPr>
        <sz val="9"/>
        <color rgb="FFB3A78F"/>
        <rFont val="FreeSans"/>
        <family val="2"/>
      </rPr>
      <t xml:space="preserve">حية</t>
    </r>
  </si>
  <si>
    <t xml:space="preserve">Order ID</t>
  </si>
  <si>
    <t xml:space="preserve">Sub-Category
(VLOOKUP)</t>
  </si>
  <si>
    <t xml:space="preserve">Unit Price
(INDEX/MATCH)</t>
  </si>
  <si>
    <t xml:space="preserve">Sales
(SAR)</t>
  </si>
  <si>
    <t xml:space="preserve">Profit
(SAR)</t>
  </si>
  <si>
    <t xml:space="preserve">ORD-2024100</t>
  </si>
  <si>
    <t xml:space="preserve">Consumer</t>
  </si>
  <si>
    <t xml:space="preserve">P-101</t>
  </si>
  <si>
    <t xml:space="preserve">ORD-2024101</t>
  </si>
  <si>
    <t xml:space="preserve">P-106</t>
  </si>
  <si>
    <t xml:space="preserve">ORD-2024102</t>
  </si>
  <si>
    <t xml:space="preserve">ORD-2024103</t>
  </si>
  <si>
    <t xml:space="preserve">P-107</t>
  </si>
  <si>
    <t xml:space="preserve">ORD-2024104</t>
  </si>
  <si>
    <t xml:space="preserve">Corporate</t>
  </si>
  <si>
    <t xml:space="preserve">P-109</t>
  </si>
  <si>
    <t xml:space="preserve">ORD-2024105</t>
  </si>
  <si>
    <t xml:space="preserve">P-103</t>
  </si>
  <si>
    <t xml:space="preserve">ORD-2024106</t>
  </si>
  <si>
    <t xml:space="preserve">P-104</t>
  </si>
  <si>
    <t xml:space="preserve">ORD-2024107</t>
  </si>
  <si>
    <t xml:space="preserve">ORD-2024108</t>
  </si>
  <si>
    <t xml:space="preserve">ORD-2024109</t>
  </si>
  <si>
    <t xml:space="preserve">ORD-2024110</t>
  </si>
  <si>
    <t xml:space="preserve">ORD-2024111</t>
  </si>
  <si>
    <t xml:space="preserve">ORD-2024112</t>
  </si>
  <si>
    <t xml:space="preserve">ORD-2024113</t>
  </si>
  <si>
    <t xml:space="preserve">ORD-2024114</t>
  </si>
  <si>
    <t xml:space="preserve">ORD-2024115</t>
  </si>
  <si>
    <t xml:space="preserve">ORD-2024116</t>
  </si>
  <si>
    <t xml:space="preserve">P-105</t>
  </si>
  <si>
    <t xml:space="preserve">ORD-2024117</t>
  </si>
  <si>
    <t xml:space="preserve">ORD-2024118</t>
  </si>
  <si>
    <t xml:space="preserve">Government</t>
  </si>
  <si>
    <t xml:space="preserve">ORD-2024119</t>
  </si>
  <si>
    <t xml:space="preserve">ORD-2024120</t>
  </si>
  <si>
    <t xml:space="preserve">P-108</t>
  </si>
  <si>
    <t xml:space="preserve">ORD-2024121</t>
  </si>
  <si>
    <t xml:space="preserve">P-112</t>
  </si>
  <si>
    <t xml:space="preserve">ORD-2024122</t>
  </si>
  <si>
    <t xml:space="preserve">ORD-2024123</t>
  </si>
  <si>
    <t xml:space="preserve">ORD-2024124</t>
  </si>
  <si>
    <t xml:space="preserve">ORD-2024125</t>
  </si>
  <si>
    <t xml:space="preserve">ORD-2024126</t>
  </si>
  <si>
    <t xml:space="preserve">ORD-2024127</t>
  </si>
  <si>
    <t xml:space="preserve">ORD-2024128</t>
  </si>
  <si>
    <t xml:space="preserve">P-102</t>
  </si>
  <si>
    <t xml:space="preserve">ORD-2024129</t>
  </si>
  <si>
    <t xml:space="preserve">ORD-2024130</t>
  </si>
  <si>
    <t xml:space="preserve">P-111</t>
  </si>
  <si>
    <t xml:space="preserve">ORD-2024131</t>
  </si>
  <si>
    <t xml:space="preserve">ORD-2024132</t>
  </si>
  <si>
    <t xml:space="preserve">ORD-2024133</t>
  </si>
  <si>
    <t xml:space="preserve">ORD-2024134</t>
  </si>
  <si>
    <t xml:space="preserve">ORD-2024135</t>
  </si>
  <si>
    <t xml:space="preserve">ORD-2024136</t>
  </si>
  <si>
    <t xml:space="preserve">ORD-2024137</t>
  </si>
  <si>
    <t xml:space="preserve">ORD-2024138</t>
  </si>
  <si>
    <t xml:space="preserve">ORD-2024139</t>
  </si>
  <si>
    <t xml:space="preserve">ORD-2024140</t>
  </si>
  <si>
    <t xml:space="preserve">ORD-2024141</t>
  </si>
  <si>
    <t xml:space="preserve">ORD-2024142</t>
  </si>
  <si>
    <t xml:space="preserve">ORD-2024143</t>
  </si>
  <si>
    <t xml:space="preserve">P-110</t>
  </si>
  <si>
    <t xml:space="preserve">ORD-2024144</t>
  </si>
  <si>
    <t xml:space="preserve">ORD-2024145</t>
  </si>
  <si>
    <t xml:space="preserve">ORD-2024146</t>
  </si>
  <si>
    <t xml:space="preserve">ORD-2024147</t>
  </si>
  <si>
    <t xml:space="preserve">ORD-2024148</t>
  </si>
  <si>
    <t xml:space="preserve">ORD-2024149</t>
  </si>
  <si>
    <t xml:space="preserve">ORD-2024151</t>
  </si>
  <si>
    <t xml:space="preserve">ORD-2024152</t>
  </si>
  <si>
    <t xml:space="preserve">ORD-2024153</t>
  </si>
  <si>
    <t xml:space="preserve">ORD-2024154</t>
  </si>
  <si>
    <t xml:space="preserve">ORD-2024155</t>
  </si>
  <si>
    <t xml:space="preserve">ORD-2024156</t>
  </si>
  <si>
    <t xml:space="preserve">ORD-2024157</t>
  </si>
  <si>
    <t xml:space="preserve">ORD-2024158</t>
  </si>
  <si>
    <t xml:space="preserve">ORD-2024159</t>
  </si>
  <si>
    <t xml:space="preserve">ORD-2024160</t>
  </si>
  <si>
    <t xml:space="preserve">ORD-2024161</t>
  </si>
  <si>
    <t xml:space="preserve">ORD-2024162</t>
  </si>
  <si>
    <t xml:space="preserve">ORD-2024163</t>
  </si>
  <si>
    <t xml:space="preserve">ORD-2024164</t>
  </si>
  <si>
    <t xml:space="preserve">ORD-2024165</t>
  </si>
  <si>
    <t xml:space="preserve">ORD-2024166</t>
  </si>
  <si>
    <t xml:space="preserve">ORD-2024167</t>
  </si>
  <si>
    <t xml:space="preserve">ORD-2024168</t>
  </si>
  <si>
    <t xml:space="preserve">ORD-2024169</t>
  </si>
  <si>
    <t xml:space="preserve">ORD-2024170</t>
  </si>
  <si>
    <t xml:space="preserve">ORD-2024171</t>
  </si>
  <si>
    <t xml:space="preserve">ORD-2024172</t>
  </si>
  <si>
    <t xml:space="preserve">ORD-2024173</t>
  </si>
  <si>
    <t xml:space="preserve">ORD-2024174</t>
  </si>
  <si>
    <t xml:space="preserve">ORD-2024175</t>
  </si>
  <si>
    <t xml:space="preserve">ORD-2024176</t>
  </si>
  <si>
    <t xml:space="preserve">ORD-2024177</t>
  </si>
  <si>
    <t xml:space="preserve">ORD-2024178</t>
  </si>
  <si>
    <t xml:space="preserve">ORD-2024179</t>
  </si>
  <si>
    <t xml:space="preserve">ORD-2024180</t>
  </si>
  <si>
    <t xml:space="preserve">ORD-2024181</t>
  </si>
  <si>
    <t xml:space="preserve">ORD-2024182</t>
  </si>
  <si>
    <t xml:space="preserve">ORD-2024183</t>
  </si>
  <si>
    <t xml:space="preserve">ORD-2024184</t>
  </si>
  <si>
    <t xml:space="preserve">ORD-2024185</t>
  </si>
  <si>
    <t xml:space="preserve">ORD-2024186</t>
  </si>
  <si>
    <t xml:space="preserve">ORD-2024187</t>
  </si>
  <si>
    <t xml:space="preserve">ORD-2024188</t>
  </si>
  <si>
    <t xml:space="preserve">ORD-2024189</t>
  </si>
  <si>
    <t xml:space="preserve">ORD-2024190</t>
  </si>
  <si>
    <t xml:space="preserve">ORD-2024191</t>
  </si>
  <si>
    <t xml:space="preserve">ORD-2024192</t>
  </si>
  <si>
    <t xml:space="preserve">ORD-2024193</t>
  </si>
  <si>
    <t xml:space="preserve">ORD-2024194</t>
  </si>
  <si>
    <t xml:space="preserve">ORD-2024195</t>
  </si>
  <si>
    <t xml:space="preserve">ORD-2024196</t>
  </si>
  <si>
    <t xml:space="preserve">ORD-2024197</t>
  </si>
  <si>
    <t xml:space="preserve">ORD-2024198</t>
  </si>
  <si>
    <t xml:space="preserve">ORD-2024199</t>
  </si>
  <si>
    <t xml:space="preserve">ORD-2024200</t>
  </si>
  <si>
    <t xml:space="preserve">ORD-2024201</t>
  </si>
  <si>
    <t xml:space="preserve">ORD-2024202</t>
  </si>
  <si>
    <t xml:space="preserve">ORD-2024203</t>
  </si>
  <si>
    <t xml:space="preserve">ORD-2024204</t>
  </si>
  <si>
    <t xml:space="preserve">ORD-2024205</t>
  </si>
  <si>
    <t xml:space="preserve">ORD-2024206</t>
  </si>
  <si>
    <t xml:space="preserve">ORD-2024207</t>
  </si>
  <si>
    <t xml:space="preserve">ORD-2024208</t>
  </si>
  <si>
    <t xml:space="preserve">ORD-2024209</t>
  </si>
  <si>
    <t xml:space="preserve">ORD-2024210</t>
  </si>
  <si>
    <t xml:space="preserve">ORD-2024211</t>
  </si>
  <si>
    <t xml:space="preserve">ORD-2024212</t>
  </si>
  <si>
    <t xml:space="preserve">ORD-2024213</t>
  </si>
  <si>
    <t xml:space="preserve">ORD-2024214</t>
  </si>
  <si>
    <t xml:space="preserve">ORD-2024215</t>
  </si>
  <si>
    <t xml:space="preserve">ORD-2024216</t>
  </si>
  <si>
    <t xml:space="preserve">ORD-2024217</t>
  </si>
  <si>
    <t xml:space="preserve">ORD-2024218</t>
  </si>
  <si>
    <t xml:space="preserve">ORD-2024219</t>
  </si>
  <si>
    <t xml:space="preserve">ORD-2024220</t>
  </si>
  <si>
    <t xml:space="preserve">ORD-2024221</t>
  </si>
  <si>
    <t xml:space="preserve">ORD-2024222</t>
  </si>
  <si>
    <t xml:space="preserve">ORD-2024223</t>
  </si>
  <si>
    <t xml:space="preserve">ORD-2024224</t>
  </si>
  <si>
    <t xml:space="preserve">ORD-2024225</t>
  </si>
  <si>
    <t xml:space="preserve">ORD-2024226</t>
  </si>
  <si>
    <t xml:space="preserve">ORD-2024227</t>
  </si>
  <si>
    <t xml:space="preserve">ORD-2024228</t>
  </si>
  <si>
    <t xml:space="preserve">ORD-2024229</t>
  </si>
  <si>
    <t xml:space="preserve">ORD-2024230</t>
  </si>
  <si>
    <t xml:space="preserve">ORD-2024231</t>
  </si>
  <si>
    <t xml:space="preserve">ORD-2024232</t>
  </si>
  <si>
    <t xml:space="preserve">ORD-2024233</t>
  </si>
  <si>
    <t xml:space="preserve">ORD-2024234</t>
  </si>
  <si>
    <t xml:space="preserve">ORD-2024235</t>
  </si>
  <si>
    <t xml:space="preserve">ORD-2024236</t>
  </si>
  <si>
    <t xml:space="preserve">ORD-2024237</t>
  </si>
  <si>
    <t xml:space="preserve">ORD-2024238</t>
  </si>
  <si>
    <t xml:space="preserve">ORD-2024239</t>
  </si>
  <si>
    <t xml:space="preserve">ORD-2024240</t>
  </si>
  <si>
    <t xml:space="preserve">ORD-2024241</t>
  </si>
  <si>
    <t xml:space="preserve">ORD-2024242</t>
  </si>
  <si>
    <t xml:space="preserve">ORD-2024243</t>
  </si>
  <si>
    <t xml:space="preserve">ORD-2024244</t>
  </si>
  <si>
    <t xml:space="preserve">ORD-2024245</t>
  </si>
  <si>
    <t xml:space="preserve">ORD-2024246</t>
  </si>
  <si>
    <t xml:space="preserve">ORD-2024247</t>
  </si>
  <si>
    <t xml:space="preserve">ORD-2024248</t>
  </si>
  <si>
    <t xml:space="preserve">ORD-2024249</t>
  </si>
  <si>
    <t xml:space="preserve">ORD-2024250</t>
  </si>
  <si>
    <t xml:space="preserve">ORD-2024251</t>
  </si>
  <si>
    <t xml:space="preserve">ORD-2024252</t>
  </si>
  <si>
    <t xml:space="preserve">ORD-2024253</t>
  </si>
  <si>
    <t xml:space="preserve">ORD-2024254</t>
  </si>
  <si>
    <t xml:space="preserve">ORD-2024255</t>
  </si>
  <si>
    <t xml:space="preserve">ORD-2024256</t>
  </si>
  <si>
    <t xml:space="preserve">ORD-2024257</t>
  </si>
  <si>
    <t xml:space="preserve">ORD-2024258</t>
  </si>
  <si>
    <t xml:space="preserve">ORD-2024259</t>
  </si>
  <si>
    <t xml:space="preserve">ORD-2024260</t>
  </si>
  <si>
    <t xml:space="preserve">ORD-2024261</t>
  </si>
  <si>
    <t xml:space="preserve">ORD-2024262</t>
  </si>
  <si>
    <t xml:space="preserve">ORD-2024263</t>
  </si>
  <si>
    <t xml:space="preserve">ORD-2024264</t>
  </si>
  <si>
    <t xml:space="preserve">ORD-2024265</t>
  </si>
  <si>
    <t xml:space="preserve">ORD-2024266</t>
  </si>
  <si>
    <t xml:space="preserve">ORD-2024267</t>
  </si>
  <si>
    <t xml:space="preserve">ORD-2024268</t>
  </si>
  <si>
    <t xml:space="preserve">ORD-2024269</t>
  </si>
  <si>
    <t xml:space="preserve">ORD-2024270</t>
  </si>
  <si>
    <t xml:space="preserve">ORD-2024271</t>
  </si>
  <si>
    <t xml:space="preserve">ORD-2024272</t>
  </si>
  <si>
    <t xml:space="preserve">ORD-2024273</t>
  </si>
  <si>
    <t xml:space="preserve">ORD-2024274</t>
  </si>
  <si>
    <t xml:space="preserve">ORD-2024275</t>
  </si>
  <si>
    <t xml:space="preserve">ORD-2024276</t>
  </si>
  <si>
    <t xml:space="preserve">ORD-2024277</t>
  </si>
  <si>
    <t xml:space="preserve">ORD-2024278</t>
  </si>
  <si>
    <t xml:space="preserve">ORD-2024279</t>
  </si>
  <si>
    <t xml:space="preserve">ORD-2024280</t>
  </si>
  <si>
    <t xml:space="preserve">ORD-2024281</t>
  </si>
  <si>
    <t xml:space="preserve">ORD-2024282</t>
  </si>
  <si>
    <t xml:space="preserve">ORD-2024283</t>
  </si>
  <si>
    <t xml:space="preserve">ORD-2024284</t>
  </si>
  <si>
    <t xml:space="preserve">ORD-2024285</t>
  </si>
  <si>
    <t xml:space="preserve">ORD-2024286</t>
  </si>
  <si>
    <t xml:space="preserve">ORD-2024287</t>
  </si>
  <si>
    <t xml:space="preserve">ORD-2024288</t>
  </si>
  <si>
    <t xml:space="preserve">ORD-2024289</t>
  </si>
  <si>
    <t xml:space="preserve">ORD-2024290</t>
  </si>
  <si>
    <t xml:space="preserve">ORD-2024291</t>
  </si>
  <si>
    <t xml:space="preserve">ORD-2024292</t>
  </si>
  <si>
    <t xml:space="preserve">ORD-2024293</t>
  </si>
  <si>
    <t xml:space="preserve">ORD-2024294</t>
  </si>
  <si>
    <t xml:space="preserve">ORD-2024295</t>
  </si>
  <si>
    <t xml:space="preserve">ORD-2024296</t>
  </si>
  <si>
    <t xml:space="preserve">ORD-2024297</t>
  </si>
  <si>
    <t xml:space="preserve">ORD-2024298</t>
  </si>
  <si>
    <t xml:space="preserve">ORD-2024299</t>
  </si>
  <si>
    <t xml:space="preserve">ORD-2024300</t>
  </si>
  <si>
    <t xml:space="preserve">ORD-2024301</t>
  </si>
  <si>
    <t xml:space="preserve">ORD-2024302</t>
  </si>
  <si>
    <t xml:space="preserve">ORD-2024303</t>
  </si>
  <si>
    <t xml:space="preserve">ORD-2024304</t>
  </si>
  <si>
    <t xml:space="preserve">ORD-2024305</t>
  </si>
  <si>
    <t xml:space="preserve">ORD-2024306</t>
  </si>
  <si>
    <t xml:space="preserve">ORD-2024307</t>
  </si>
  <si>
    <t xml:space="preserve">ORD-2024308</t>
  </si>
  <si>
    <t xml:space="preserve">ORD-2024309</t>
  </si>
  <si>
    <t xml:space="preserve">ORD-2024310</t>
  </si>
  <si>
    <t xml:space="preserve">ORD-2024311</t>
  </si>
  <si>
    <t xml:space="preserve">ORD-2024312</t>
  </si>
  <si>
    <t xml:space="preserve">ORD-2024313</t>
  </si>
  <si>
    <t xml:space="preserve">ORD-2024314</t>
  </si>
  <si>
    <t xml:space="preserve">ORD-2024315</t>
  </si>
  <si>
    <t xml:space="preserve">ORD-2024316</t>
  </si>
  <si>
    <t xml:space="preserve">ORD-2024317</t>
  </si>
  <si>
    <t xml:space="preserve">ORD-2024318</t>
  </si>
  <si>
    <t xml:space="preserve">ORD-2024319</t>
  </si>
  <si>
    <t xml:space="preserve">ORD-2024320</t>
  </si>
  <si>
    <t xml:space="preserve">ORD-2024321</t>
  </si>
  <si>
    <t xml:space="preserve">ORD-2024322</t>
  </si>
  <si>
    <t xml:space="preserve">ORD-2024323</t>
  </si>
  <si>
    <t xml:space="preserve">ORD-2024324</t>
  </si>
  <si>
    <t xml:space="preserve">ORD-2024325</t>
  </si>
  <si>
    <t xml:space="preserve">ORD-2024326</t>
  </si>
  <si>
    <t xml:space="preserve">ORD-2024327</t>
  </si>
  <si>
    <t xml:space="preserve">ORD-2024328</t>
  </si>
  <si>
    <t xml:space="preserve">ORD-2024329</t>
  </si>
  <si>
    <t xml:space="preserve">ORD-2024330</t>
  </si>
  <si>
    <t xml:space="preserve">ORD-2024331</t>
  </si>
  <si>
    <t xml:space="preserve">ORD-2024332</t>
  </si>
  <si>
    <t xml:space="preserve">ORD-2024333</t>
  </si>
  <si>
    <t xml:space="preserve">ORD-2024334</t>
  </si>
  <si>
    <t xml:space="preserve">ORD-2024335</t>
  </si>
  <si>
    <t xml:space="preserve">ORD-2024336</t>
  </si>
  <si>
    <t xml:space="preserve">ORD-2024337</t>
  </si>
  <si>
    <t xml:space="preserve">ORD-2024338</t>
  </si>
  <si>
    <t xml:space="preserve">ORD-2024339</t>
  </si>
  <si>
    <t xml:space="preserve">ORD-2024340</t>
  </si>
  <si>
    <t xml:space="preserve">ORD-2024341</t>
  </si>
  <si>
    <t xml:space="preserve">ORD-2024342</t>
  </si>
  <si>
    <t xml:space="preserve">ORD-2024343</t>
  </si>
  <si>
    <t xml:space="preserve">ORD-2024344</t>
  </si>
  <si>
    <t xml:space="preserve">ORD-2024345</t>
  </si>
  <si>
    <t xml:space="preserve">ORD-2024346</t>
  </si>
  <si>
    <t xml:space="preserve">ORD-2024347</t>
  </si>
  <si>
    <t xml:space="preserve">ORD-2024348</t>
  </si>
  <si>
    <t xml:space="preserve">ORD-2024349</t>
  </si>
  <si>
    <t xml:space="preserve">ORD-2024350</t>
  </si>
  <si>
    <t xml:space="preserve">ORD-2024351</t>
  </si>
  <si>
    <t xml:space="preserve">ORD-2024352</t>
  </si>
  <si>
    <t xml:space="preserve">ORD-2024353</t>
  </si>
  <si>
    <t xml:space="preserve">ORD-2024354</t>
  </si>
  <si>
    <t xml:space="preserve">ORD-2024355</t>
  </si>
  <si>
    <t xml:space="preserve">ORD-2024356</t>
  </si>
  <si>
    <t xml:space="preserve">ORD-2024357</t>
  </si>
  <si>
    <t xml:space="preserve">ORD-2024358</t>
  </si>
  <si>
    <t xml:space="preserve">ORD-2024359</t>
  </si>
  <si>
    <t xml:space="preserve">ORD-2024360</t>
  </si>
  <si>
    <t xml:space="preserve">ORD-2024361</t>
  </si>
  <si>
    <t xml:space="preserve">ORD-2024362</t>
  </si>
  <si>
    <t xml:space="preserve">ORD-2024363</t>
  </si>
  <si>
    <t xml:space="preserve">ORD-2024364</t>
  </si>
  <si>
    <t xml:space="preserve">ORD-2024365</t>
  </si>
  <si>
    <t xml:space="preserve">ORD-2024366</t>
  </si>
  <si>
    <t xml:space="preserve">ORD-2024367</t>
  </si>
  <si>
    <t xml:space="preserve">ORD-2024368</t>
  </si>
  <si>
    <t xml:space="preserve">ORD-2024369</t>
  </si>
  <si>
    <t xml:space="preserve">ORD-2024370</t>
  </si>
  <si>
    <t xml:space="preserve">ORD-2024371</t>
  </si>
  <si>
    <t xml:space="preserve">ORD-2024372</t>
  </si>
  <si>
    <t xml:space="preserve">ORD-2024373</t>
  </si>
  <si>
    <t xml:space="preserve">ORD-2024374</t>
  </si>
  <si>
    <t xml:space="preserve">ORD-2024375</t>
  </si>
  <si>
    <t xml:space="preserve">ORD-2024376</t>
  </si>
  <si>
    <t xml:space="preserve">ORD-2024377</t>
  </si>
  <si>
    <t xml:space="preserve">ORD-2024378</t>
  </si>
  <si>
    <t xml:space="preserve">ORD-2024379</t>
  </si>
  <si>
    <t xml:space="preserve">ORD-2024380</t>
  </si>
  <si>
    <t xml:space="preserve">ORD-2024381</t>
  </si>
  <si>
    <t xml:space="preserve">ORD-2024382</t>
  </si>
  <si>
    <t xml:space="preserve">ORD-2024383</t>
  </si>
  <si>
    <t xml:space="preserve">ORD-2024384</t>
  </si>
  <si>
    <t xml:space="preserve">ORD-2024385</t>
  </si>
  <si>
    <t xml:space="preserve">ORD-2024386</t>
  </si>
  <si>
    <t xml:space="preserve">ORD-2024387</t>
  </si>
  <si>
    <t xml:space="preserve">ORD-2024388</t>
  </si>
  <si>
    <t xml:space="preserve">ORD-2024389</t>
  </si>
  <si>
    <t xml:space="preserve">ORD-2024390</t>
  </si>
  <si>
    <t xml:space="preserve">ORD-2024391</t>
  </si>
  <si>
    <t xml:space="preserve">ORD-2024392</t>
  </si>
  <si>
    <t xml:space="preserve">ORD-2024393</t>
  </si>
  <si>
    <t xml:space="preserve">ORD-2024394</t>
  </si>
  <si>
    <t xml:space="preserve">ORD-2024395</t>
  </si>
  <si>
    <t xml:space="preserve">ORD-2024396</t>
  </si>
  <si>
    <t xml:space="preserve">ORD-2024397</t>
  </si>
  <si>
    <t xml:space="preserve">ORD-2024398</t>
  </si>
  <si>
    <t xml:space="preserve">ORD-2024399</t>
  </si>
  <si>
    <t xml:space="preserve">ORD-2024400</t>
  </si>
  <si>
    <t xml:space="preserve">ORD-2024401</t>
  </si>
  <si>
    <t xml:space="preserve">ORD-2024402</t>
  </si>
  <si>
    <t xml:space="preserve">ORD-2024403</t>
  </si>
  <si>
    <t xml:space="preserve">ORD-2024404</t>
  </si>
  <si>
    <t xml:space="preserve">ORD-2024405</t>
  </si>
  <si>
    <t xml:space="preserve">ORD-2024406</t>
  </si>
  <si>
    <t xml:space="preserve">ORD-2024407</t>
  </si>
  <si>
    <t xml:space="preserve">ORD-2024408</t>
  </si>
  <si>
    <t xml:space="preserve">ORD-2024409</t>
  </si>
  <si>
    <t xml:space="preserve">ORD-2024410</t>
  </si>
  <si>
    <t xml:space="preserve">ORD-2024411</t>
  </si>
  <si>
    <t xml:space="preserve">ORD-2024412</t>
  </si>
  <si>
    <t xml:space="preserve">ORD-2024413</t>
  </si>
  <si>
    <t xml:space="preserve">ORD-2024414</t>
  </si>
  <si>
    <t xml:space="preserve">ORD-2024415</t>
  </si>
  <si>
    <t xml:space="preserve">ORD-2024416</t>
  </si>
  <si>
    <t xml:space="preserve">ORD-2024417</t>
  </si>
  <si>
    <t xml:space="preserve">ORD-2024418</t>
  </si>
  <si>
    <t xml:space="preserve">ORD-2024419</t>
  </si>
  <si>
    <t xml:space="preserve">ORD-2024420</t>
  </si>
  <si>
    <t xml:space="preserve">ORD-2024421</t>
  </si>
  <si>
    <t xml:space="preserve">ORD-2024422</t>
  </si>
  <si>
    <t xml:space="preserve">ORD-2024423</t>
  </si>
  <si>
    <t xml:space="preserve">ORD-2024424</t>
  </si>
  <si>
    <t xml:space="preserve">ORD-2024425</t>
  </si>
  <si>
    <t xml:space="preserve">ORD-2024426</t>
  </si>
  <si>
    <t xml:space="preserve">ORD-2024427</t>
  </si>
  <si>
    <t xml:space="preserve">ORD-2024428</t>
  </si>
  <si>
    <t xml:space="preserve">ORD-2024429</t>
  </si>
  <si>
    <t xml:space="preserve">ORD-2024430</t>
  </si>
  <si>
    <t xml:space="preserve">ORD-2024431</t>
  </si>
  <si>
    <t xml:space="preserve">ORD-2024432</t>
  </si>
  <si>
    <t xml:space="preserve">ORD-2024433</t>
  </si>
  <si>
    <t xml:space="preserve">ORD-2024434</t>
  </si>
  <si>
    <t xml:space="preserve">ORD-2024435</t>
  </si>
  <si>
    <t xml:space="preserve">ORD-2024436</t>
  </si>
  <si>
    <t xml:space="preserve">ORD-2024437</t>
  </si>
  <si>
    <t xml:space="preserve">ORD-2024438</t>
  </si>
  <si>
    <t xml:space="preserve">ORD-2024439</t>
  </si>
  <si>
    <t xml:space="preserve">ORD-2024440</t>
  </si>
  <si>
    <t xml:space="preserve">ORD-2024441</t>
  </si>
  <si>
    <t xml:space="preserve">ORD-2024442</t>
  </si>
  <si>
    <t xml:space="preserve">ORD-2024443</t>
  </si>
  <si>
    <t xml:space="preserve">ORD-2024444</t>
  </si>
  <si>
    <t xml:space="preserve">ORD-2024445</t>
  </si>
  <si>
    <t xml:space="preserve">ORD-2024446</t>
  </si>
  <si>
    <t xml:space="preserve">ORD-2024447</t>
  </si>
  <si>
    <t xml:space="preserve">ORD-2024448</t>
  </si>
  <si>
    <t xml:space="preserve">ORD-2024449</t>
  </si>
  <si>
    <t xml:space="preserve">ORD-2024450</t>
  </si>
  <si>
    <t xml:space="preserve">ORD-2024451</t>
  </si>
  <si>
    <t xml:space="preserve">ORD-2024452</t>
  </si>
  <si>
    <t xml:space="preserve">ORD-2024453</t>
  </si>
  <si>
    <t xml:space="preserve">ORD-2024454</t>
  </si>
  <si>
    <t xml:space="preserve">ORD-2024455</t>
  </si>
  <si>
    <t xml:space="preserve">ORD-2024456</t>
  </si>
  <si>
    <t xml:space="preserve">ORD-2024457</t>
  </si>
  <si>
    <t xml:space="preserve">ORD-2024458</t>
  </si>
  <si>
    <t xml:space="preserve">ORD-2024459</t>
  </si>
  <si>
    <t xml:space="preserve">PRODUCT MASTER — LOOKUP TABLE</t>
  </si>
  <si>
    <t xml:space="preserve">المدخلات الزرقاء قابلة للتعديل · Blue inputs are editable · Built by Fahad Al-Mutairi</t>
  </si>
  <si>
    <t xml:space="preserve">Sub-Category</t>
  </si>
  <si>
    <t xml:space="preserve">Refrigerators</t>
  </si>
  <si>
    <t xml:space="preserve">Washing Machines</t>
  </si>
  <si>
    <t xml:space="preserve">Air Conditioners</t>
  </si>
  <si>
    <t xml:space="preserve">Smartphones</t>
  </si>
  <si>
    <t xml:space="preserve">Tablets</t>
  </si>
  <si>
    <t xml:space="preserve">Monitors</t>
  </si>
  <si>
    <t xml:space="preserve">Desks</t>
  </si>
  <si>
    <t xml:space="preserve">Office Chairs</t>
  </si>
  <si>
    <t xml:space="preserve">Bookcases</t>
  </si>
  <si>
    <t xml:space="preserve">Printers</t>
  </si>
  <si>
    <t xml:space="preserve">Paper Shredders</t>
  </si>
  <si>
    <t xml:space="preserve">ABOUT THIS WORKBOOK</t>
  </si>
  <si>
    <t xml:space="preserve">Fahad Al-Mutairi — Data Analyst &amp; BI Developer</t>
  </si>
  <si>
    <t xml:space="preserve">Dashboard</t>
  </si>
  <si>
    <t xml:space="preserve">مؤشرات ورسوم مرتبطة بالكامل بالمعادلات — جرّب تغيير أي سعر في Products</t>
  </si>
  <si>
    <t xml:space="preserve">Lookups</t>
  </si>
  <si>
    <t xml:space="preserve">عرض تفاعلي لـ VLOOKUP و XLOOKUP و INDEX/MATCH بقوائم منسدلة</t>
  </si>
  <si>
    <t xml:space="preserve">Analysis</t>
  </si>
  <si>
    <t xml:space="preserve">محرك SUMIFS: المناطق، الفئات، الأشهر — صفر أرقام مثبتة</t>
  </si>
  <si>
    <t xml:space="preserve">Orders</t>
  </si>
  <si>
    <r>
      <rPr>
        <sz val="10"/>
        <color rgb="FF7D7259"/>
        <rFont val="Calibri"/>
        <family val="0"/>
        <charset val="1"/>
      </rPr>
      <t xml:space="preserve">360 </t>
    </r>
    <r>
      <rPr>
        <sz val="10"/>
        <color rgb="FF7D7259"/>
        <rFont val="FreeSans"/>
        <family val="2"/>
      </rPr>
      <t xml:space="preserve">طلب — الأعمدة المحسوبة كلها </t>
    </r>
    <r>
      <rPr>
        <sz val="10"/>
        <color rgb="FF7D7259"/>
        <rFont val="Calibri"/>
        <family val="0"/>
        <charset val="1"/>
      </rPr>
      <t xml:space="preserve">lookups </t>
    </r>
    <r>
      <rPr>
        <sz val="10"/>
        <color rgb="FF7D7259"/>
        <rFont val="FreeSans"/>
        <family val="2"/>
      </rPr>
      <t xml:space="preserve">حية </t>
    </r>
    <r>
      <rPr>
        <sz val="10"/>
        <color rgb="FF7D7259"/>
        <rFont val="Calibri"/>
        <family val="0"/>
        <charset val="1"/>
      </rPr>
      <t xml:space="preserve">(</t>
    </r>
    <r>
      <rPr>
        <sz val="10"/>
        <color rgb="FF7D7259"/>
        <rFont val="FreeSans"/>
        <family val="2"/>
      </rPr>
      <t xml:space="preserve">نص أخضر </t>
    </r>
    <r>
      <rPr>
        <sz val="10"/>
        <color rgb="FF7D7259"/>
        <rFont val="Calibri"/>
        <family val="0"/>
        <charset val="1"/>
      </rPr>
      <t xml:space="preserve">= </t>
    </r>
    <r>
      <rPr>
        <sz val="10"/>
        <color rgb="FF7D7259"/>
        <rFont val="FreeSans"/>
        <family val="2"/>
      </rPr>
      <t xml:space="preserve">ربط بين الشيتات</t>
    </r>
    <r>
      <rPr>
        <sz val="10"/>
        <color rgb="FF7D7259"/>
        <rFont val="Calibri"/>
        <family val="0"/>
        <charset val="1"/>
      </rPr>
      <t xml:space="preserve">)</t>
    </r>
  </si>
  <si>
    <t xml:space="preserve">Products</t>
  </si>
  <si>
    <t xml:space="preserve">الجدول المرجعي — المدخلات الزرقاء قابلة للتعديل</t>
  </si>
  <si>
    <t xml:space="preserve">Contact</t>
  </si>
  <si>
    <t xml:space="preserve">fahad.mf@outlook.com · fahadalmutairi.vercel.app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</si>
</sst>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0.0%"/>
    <numFmt numFmtId="167" formatCode="yyyy\-mm\-dd"/>
    <numFmt numFmtId="168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D4AF6A"/>
      <name val="Georgia"/>
      <family val="0"/>
      <charset val="1"/>
    </font>
    <font>
      <sz val="9"/>
      <color rgb="FFB3A78F"/>
      <name val="Calibri"/>
      <family val="0"/>
      <charset val="1"/>
    </font>
    <font>
      <sz val="9"/>
      <color rgb="FFB3A78F"/>
      <name val="FreeSans"/>
      <family val="2"/>
    </font>
    <font>
      <b val="true"/>
      <sz val="8"/>
      <color rgb="FF7D7259"/>
      <name val="Calibri"/>
      <family val="0"/>
      <charset val="1"/>
    </font>
    <font>
      <b val="true"/>
      <sz val="20"/>
      <color rgb="FFA8853E"/>
      <name val="Georgia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sz val="9"/>
      <color rgb="FFB3A78F"/>
      <name val="FreeSans"/>
      <family val="2"/>
      <charset val="1"/>
    </font>
    <font>
      <b val="true"/>
      <sz val="11"/>
      <color rgb="FFA8853E"/>
      <name val="Georgia"/>
      <family val="0"/>
      <charset val="1"/>
    </font>
    <font>
      <b val="true"/>
      <sz val="11"/>
      <color rgb="FFA8853E"/>
      <name val="FreeSans"/>
      <family val="2"/>
    </font>
    <font>
      <b val="true"/>
      <sz val="10"/>
      <color rgb="FF7D7259"/>
      <name val="Calibri"/>
      <family val="0"/>
      <charset val="1"/>
    </font>
    <font>
      <b val="true"/>
      <sz val="11"/>
      <color rgb="FF1F4ED8"/>
      <name val="Calibri"/>
      <family val="0"/>
      <charset val="1"/>
    </font>
    <font>
      <b val="true"/>
      <sz val="9"/>
      <color rgb="FFFBF8F1"/>
      <name val="Calibri"/>
      <family val="0"/>
      <charset val="1"/>
    </font>
    <font>
      <b val="true"/>
      <sz val="11"/>
      <color rgb="FF171310"/>
      <name val="Calibri"/>
      <family val="0"/>
      <charset val="1"/>
    </font>
    <font>
      <sz val="9"/>
      <color rgb="FF7D7259"/>
      <name val="Consolas"/>
      <family val="0"/>
      <charset val="1"/>
    </font>
    <font>
      <b val="true"/>
      <sz val="9"/>
      <color rgb="FFFBF8F1"/>
      <name val="FreeSans"/>
      <family val="2"/>
    </font>
    <font>
      <i val="true"/>
      <sz val="9"/>
      <color rgb="FF7D7259"/>
      <name val="FreeSans"/>
      <family val="2"/>
      <charset val="1"/>
    </font>
    <font>
      <b val="true"/>
      <sz val="11"/>
      <color rgb="FFA8853E"/>
      <name val="FreeSans"/>
      <family val="2"/>
      <charset val="1"/>
    </font>
    <font>
      <b val="true"/>
      <sz val="10"/>
      <color rgb="FFA8853E"/>
      <name val="Calibri"/>
      <family val="0"/>
      <charset val="1"/>
    </font>
    <font>
      <sz val="10"/>
      <color rgb="FF171310"/>
      <name val="FreeSans"/>
      <family val="2"/>
      <charset val="1"/>
    </font>
    <font>
      <sz val="10"/>
      <color rgb="FF171310"/>
      <name val="Calibri"/>
      <family val="0"/>
      <charset val="1"/>
    </font>
    <font>
      <sz val="10"/>
      <color rgb="FF171310"/>
      <name val="FreeSans"/>
      <family val="2"/>
    </font>
    <font>
      <sz val="10"/>
      <color rgb="FF2E7D32"/>
      <name val="Calibri"/>
      <family val="0"/>
      <charset val="1"/>
    </font>
    <font>
      <b val="true"/>
      <sz val="10"/>
      <color rgb="FFA8853E"/>
      <name val="Georgia"/>
      <family val="0"/>
      <charset val="1"/>
    </font>
    <font>
      <sz val="10"/>
      <color rgb="FF7D7259"/>
      <name val="FreeSans"/>
      <family val="2"/>
      <charset val="1"/>
    </font>
    <font>
      <sz val="10"/>
      <color rgb="FF7D7259"/>
      <name val="Calibri"/>
      <family val="0"/>
      <charset val="1"/>
    </font>
    <font>
      <sz val="10"/>
      <color rgb="FF7D7259"/>
      <name val="FreeSans"/>
      <family val="2"/>
    </font>
  </fonts>
  <fills count="7">
    <fill>
      <patternFill patternType="none"/>
    </fill>
    <fill>
      <patternFill patternType="gray125"/>
    </fill>
    <fill>
      <patternFill patternType="solid">
        <fgColor rgb="FF171310"/>
        <bgColor rgb="FF000000"/>
      </patternFill>
    </fill>
    <fill>
      <patternFill patternType="solid">
        <fgColor rgb="FFF7F2E6"/>
        <bgColor rgb="FFFBF8F1"/>
      </patternFill>
    </fill>
    <fill>
      <patternFill patternType="solid">
        <fgColor rgb="FFFFFFFF"/>
        <bgColor rgb="FFFBF8F1"/>
      </patternFill>
    </fill>
    <fill>
      <patternFill patternType="solid">
        <fgColor rgb="FFA8853E"/>
        <bgColor rgb="FFB08D57"/>
      </patternFill>
    </fill>
    <fill>
      <patternFill patternType="solid">
        <fgColor rgb="FFFBF8F1"/>
        <bgColor rgb="FFF7F2E6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E3DAC5"/>
      </left>
      <right style="thin">
        <color rgb="FFE3DAC5"/>
      </right>
      <top style="medium">
        <color rgb="FFD4AF6A"/>
      </top>
      <bottom style="thin">
        <color rgb="FFE3DAC5"/>
      </bottom>
      <diagonal/>
    </border>
    <border diagonalUp="false" diagonalDown="false">
      <left style="thin">
        <color rgb="FFE3DAC5"/>
      </left>
      <right style="thin">
        <color rgb="FFE3DAC5"/>
      </right>
      <top style="thin">
        <color rgb="FFE3DAC5"/>
      </top>
      <bottom style="thin">
        <color rgb="FFE3DAC5"/>
      </bottom>
      <diagonal/>
    </border>
    <border diagonalUp="false" diagonalDown="false">
      <left/>
      <right/>
      <top/>
      <bottom style="medium">
        <color rgb="FFD4AF6A"/>
      </bottom>
      <diagonal/>
    </border>
    <border diagonalUp="false" diagonalDown="false">
      <left style="medium">
        <color rgb="FFD4AF6A"/>
      </left>
      <right style="medium">
        <color rgb="FFD4AF6A"/>
      </right>
      <top style="medium">
        <color rgb="FFD4AF6A"/>
      </top>
      <bottom style="medium">
        <color rgb="FFD4AF6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4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4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6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6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2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4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6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6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6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6" fillId="6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5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5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5" fillId="6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A8853E"/>
      <rgbColor rgb="FF800080"/>
      <rgbColor rgb="FF4F81BD"/>
      <rgbColor rgb="FFD4AF6A"/>
      <rgbColor rgb="FF878787"/>
      <rgbColor rgb="FF9999FF"/>
      <rgbColor rgb="FF993366"/>
      <rgbColor rgb="FFFBF8F1"/>
      <rgbColor rgb="FFF7F2E6"/>
      <rgbColor rgb="FF660066"/>
      <rgbColor rgb="FFB08D57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3DAC5"/>
      <rgbColor rgb="FF1F4ED8"/>
      <rgbColor rgb="FF33CCCC"/>
      <rgbColor rgb="FF99CC00"/>
      <rgbColor rgb="FFFFCC00"/>
      <rgbColor rgb="FFFF9900"/>
      <rgbColor rgb="FFFF6600"/>
      <rgbColor rgb="FF7D7259"/>
      <rgbColor rgb="FFB3A78F"/>
      <rgbColor rgb="FF003366"/>
      <rgbColor rgb="FF2E7D32"/>
      <rgbColor rgb="FF17131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Sales by Region (SAR)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Analysis!B5</c:f>
              <c:strCache>
                <c:ptCount val="1"/>
                <c:pt idx="0">
                  <c:v>Sales (SAR)</c:v>
                </c:pt>
              </c:strCache>
            </c:strRef>
          </c:tx>
          <c:spPr>
            <a:solidFill>
              <a:srgbClr val="d4af6a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Analysis!$A$6:$A$10</c:f>
              <c:strCache>
                <c:ptCount val="5"/>
                <c:pt idx="0">
                  <c:v>Northern</c:v>
                </c:pt>
                <c:pt idx="1">
                  <c:v>Central</c:v>
                </c:pt>
                <c:pt idx="2">
                  <c:v>Eastern</c:v>
                </c:pt>
                <c:pt idx="3">
                  <c:v>Western</c:v>
                </c:pt>
                <c:pt idx="4">
                  <c:v>Southern</c:v>
                </c:pt>
              </c:strCache>
            </c:strRef>
          </c:cat>
          <c:val>
            <c:numRef>
              <c:f>Analysis!$B$6:$B$10</c:f>
              <c:numCache>
                <c:formatCode>#,##0</c:formatCode>
                <c:ptCount val="5"/>
                <c:pt idx="0">
                  <c:v>464250</c:v>
                </c:pt>
                <c:pt idx="1">
                  <c:v>504120</c:v>
                </c:pt>
                <c:pt idx="2">
                  <c:v>514400</c:v>
                </c:pt>
                <c:pt idx="3">
                  <c:v>468410</c:v>
                </c:pt>
                <c:pt idx="4">
                  <c:v>334690</c:v>
                </c:pt>
              </c:numCache>
            </c:numRef>
          </c:val>
        </c:ser>
        <c:gapWidth val="55"/>
        <c:overlap val="0"/>
        <c:axId val="19673085"/>
        <c:axId val="63450176"/>
      </c:barChart>
      <c:catAx>
        <c:axId val="1967308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3450176"/>
        <c:crosses val="autoZero"/>
        <c:auto val="1"/>
        <c:lblAlgn val="ctr"/>
        <c:lblOffset val="100"/>
        <c:noMultiLvlLbl val="0"/>
      </c:catAx>
      <c:valAx>
        <c:axId val="6345017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9673085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Monthly Sales 2025 (SAR)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Analysis!B14</c:f>
              <c:strCache>
                <c:ptCount val="1"/>
                <c:pt idx="0">
                  <c:v>Sales (SAR)</c:v>
                </c:pt>
              </c:strCache>
            </c:strRef>
          </c:tx>
          <c:spPr>
            <a:solidFill>
              <a:srgbClr val="a8853e"/>
            </a:solidFill>
            <a:ln w="25920">
              <a:solidFill>
                <a:srgbClr val="a8853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Analysis!$A$15:$A$26</c:f>
              <c:strCache>
                <c:ptCount val="12"/>
                <c:pt idx="0">
                  <c:v>2025-01</c:v>
                </c:pt>
                <c:pt idx="1">
                  <c:v>2025-02</c:v>
                </c:pt>
                <c:pt idx="2">
                  <c:v>2025-03</c:v>
                </c:pt>
                <c:pt idx="3">
                  <c:v>2025-04</c:v>
                </c:pt>
                <c:pt idx="4">
                  <c:v>2025-05</c:v>
                </c:pt>
                <c:pt idx="5">
                  <c:v>2025-06</c:v>
                </c:pt>
                <c:pt idx="6">
                  <c:v>2025-07</c:v>
                </c:pt>
                <c:pt idx="7">
                  <c:v>2025-08</c:v>
                </c:pt>
                <c:pt idx="8">
                  <c:v>2025-09</c:v>
                </c:pt>
                <c:pt idx="9">
                  <c:v>2025-10</c:v>
                </c:pt>
                <c:pt idx="10">
                  <c:v>2025-11</c:v>
                </c:pt>
                <c:pt idx="11">
                  <c:v>2025-12</c:v>
                </c:pt>
              </c:strCache>
            </c:strRef>
          </c:cat>
          <c:val>
            <c:numRef>
              <c:f>Analysis!$B$15:$B$26</c:f>
              <c:numCache>
                <c:formatCode>#,##0</c:formatCode>
                <c:ptCount val="12"/>
                <c:pt idx="0">
                  <c:v>118070</c:v>
                </c:pt>
                <c:pt idx="1">
                  <c:v>124740</c:v>
                </c:pt>
                <c:pt idx="2">
                  <c:v>97360</c:v>
                </c:pt>
                <c:pt idx="3">
                  <c:v>109360</c:v>
                </c:pt>
                <c:pt idx="4">
                  <c:v>159380</c:v>
                </c:pt>
                <c:pt idx="5">
                  <c:v>101550</c:v>
                </c:pt>
                <c:pt idx="6">
                  <c:v>92920</c:v>
                </c:pt>
                <c:pt idx="7">
                  <c:v>84770</c:v>
                </c:pt>
                <c:pt idx="8">
                  <c:v>114330</c:v>
                </c:pt>
                <c:pt idx="9">
                  <c:v>165330</c:v>
                </c:pt>
                <c:pt idx="10">
                  <c:v>96300</c:v>
                </c:pt>
                <c:pt idx="11">
                  <c:v>143640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50381589"/>
        <c:axId val="81163132"/>
      </c:lineChart>
      <c:catAx>
        <c:axId val="5038158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163132"/>
        <c:crosses val="autoZero"/>
        <c:auto val="1"/>
        <c:lblAlgn val="ctr"/>
        <c:lblOffset val="100"/>
        <c:noMultiLvlLbl val="0"/>
      </c:catAx>
      <c:valAx>
        <c:axId val="8116313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0381589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Sales by Category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Analysis!G5</c:f>
              <c:strCache>
                <c:ptCount val="1"/>
                <c:pt idx="0">
                  <c:v>Sales (SAR)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d4af6a"/>
              </a:solidFill>
              <a:ln w="0">
                <a:noFill/>
              </a:ln>
            </c:spPr>
          </c:dPt>
          <c:dPt>
            <c:idx val="1"/>
            <c:spPr>
              <a:solidFill>
                <a:srgbClr val="a8853e"/>
              </a:solidFill>
              <a:ln w="0">
                <a:noFill/>
              </a:ln>
            </c:spPr>
          </c:dPt>
          <c:dPt>
            <c:idx val="2"/>
            <c:spPr>
              <a:solidFill>
                <a:srgbClr val="b08d57"/>
              </a:solidFill>
              <a:ln w="0">
                <a:noFill/>
              </a:ln>
            </c:spPr>
          </c:dPt>
          <c:dPt>
            <c:idx val="3"/>
            <c:spPr>
              <a:solidFill>
                <a:srgbClr val="7d7259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</c:dLbls>
          <c:cat>
            <c:strRef>
              <c:f>Analysis!$F$6:$F$9</c:f>
              <c:strCache>
                <c:ptCount val="4"/>
                <c:pt idx="0">
                  <c:v>Appliances</c:v>
                </c:pt>
                <c:pt idx="1">
                  <c:v>Electronics</c:v>
                </c:pt>
                <c:pt idx="2">
                  <c:v>Furniture</c:v>
                </c:pt>
                <c:pt idx="3">
                  <c:v>Office Supplies</c:v>
                </c:pt>
              </c:strCache>
            </c:strRef>
          </c:cat>
          <c:val>
            <c:numRef>
              <c:f>Analysis!$G$6:$G$9</c:f>
              <c:numCache>
                <c:formatCode>#,##0</c:formatCode>
                <c:ptCount val="4"/>
                <c:pt idx="0">
                  <c:v>1033800</c:v>
                </c:pt>
                <c:pt idx="1">
                  <c:v>1019400</c:v>
                </c:pt>
                <c:pt idx="2">
                  <c:v>167700</c:v>
                </c:pt>
                <c:pt idx="3">
                  <c:v>64970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0</xdr:rowOff>
    </xdr:from>
    <xdr:to>
      <xdr:col>6</xdr:col>
      <xdr:colOff>747000</xdr:colOff>
      <xdr:row>24</xdr:row>
      <xdr:rowOff>10800</xdr:rowOff>
    </xdr:to>
    <xdr:graphicFrame>
      <xdr:nvGraphicFramePr>
        <xdr:cNvPr id="0" name="Chart 1"/>
        <xdr:cNvGraphicFramePr/>
      </xdr:nvGraphicFramePr>
      <xdr:xfrm>
        <a:off x="0" y="1857240"/>
        <a:ext cx="5398920" cy="305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6</xdr:col>
      <xdr:colOff>747000</xdr:colOff>
      <xdr:row>42</xdr:row>
      <xdr:rowOff>10800</xdr:rowOff>
    </xdr:to>
    <xdr:graphicFrame>
      <xdr:nvGraphicFramePr>
        <xdr:cNvPr id="1" name="Chart 2"/>
        <xdr:cNvGraphicFramePr/>
      </xdr:nvGraphicFramePr>
      <xdr:xfrm>
        <a:off x="0" y="5286240"/>
        <a:ext cx="5398920" cy="305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8</xdr:row>
      <xdr:rowOff>0</xdr:rowOff>
    </xdr:from>
    <xdr:to>
      <xdr:col>13</xdr:col>
      <xdr:colOff>246240</xdr:colOff>
      <xdr:row>24</xdr:row>
      <xdr:rowOff>10800</xdr:rowOff>
    </xdr:to>
    <xdr:graphicFrame>
      <xdr:nvGraphicFramePr>
        <xdr:cNvPr id="2" name="Chart 3"/>
        <xdr:cNvGraphicFramePr/>
      </xdr:nvGraphicFramePr>
      <xdr:xfrm>
        <a:off x="6202800" y="1857240"/>
        <a:ext cx="3958920" cy="3058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4AF6A"/>
    <pageSetUpPr fitToPage="false"/>
  </sheetPr>
  <dimension ref="A1:L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5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4" customFormat="false" ht="15" hidden="false" customHeight="true" outlineLevel="0" collapsed="false">
      <c r="A4" s="4" t="s">
        <v>2</v>
      </c>
      <c r="B4" s="4"/>
      <c r="C4" s="4"/>
      <c r="D4" s="4" t="s">
        <v>3</v>
      </c>
      <c r="E4" s="4"/>
      <c r="F4" s="4"/>
      <c r="G4" s="4" t="s">
        <v>4</v>
      </c>
      <c r="H4" s="4"/>
      <c r="I4" s="4"/>
      <c r="J4" s="4" t="s">
        <v>5</v>
      </c>
      <c r="K4" s="4"/>
      <c r="L4" s="4"/>
    </row>
    <row r="5" customFormat="false" ht="25.5" hidden="false" customHeight="true" outlineLevel="0" collapsed="false">
      <c r="A5" s="5" t="n">
        <f aca="false">Analysis!B11</f>
        <v>2285870</v>
      </c>
      <c r="B5" s="5"/>
      <c r="C5" s="5"/>
      <c r="D5" s="5" t="n">
        <f aca="false">Analysis!C11</f>
        <v>557982.71</v>
      </c>
      <c r="E5" s="5"/>
      <c r="F5" s="5"/>
      <c r="G5" s="6" t="n">
        <f aca="false">Analysis!D11</f>
        <v>0.244100806257574</v>
      </c>
      <c r="H5" s="6"/>
      <c r="I5" s="6"/>
      <c r="J5" s="5" t="n">
        <f aca="false">COUNTA(Orders!A5:A364)</f>
        <v>360</v>
      </c>
      <c r="K5" s="5"/>
      <c r="L5" s="5"/>
    </row>
    <row r="6" customFormat="false" ht="15" hidden="false" customHeight="true" outlineLevel="0" collapsed="false">
      <c r="A6" s="5"/>
      <c r="B6" s="5"/>
      <c r="C6" s="5"/>
      <c r="D6" s="5"/>
      <c r="E6" s="5"/>
      <c r="F6" s="5"/>
      <c r="G6" s="6"/>
      <c r="H6" s="6"/>
      <c r="I6" s="6"/>
      <c r="J6" s="5"/>
      <c r="K6" s="5"/>
      <c r="L6" s="5"/>
    </row>
  </sheetData>
  <mergeCells count="10">
    <mergeCell ref="A1:L1"/>
    <mergeCell ref="A2:L2"/>
    <mergeCell ref="A4:C4"/>
    <mergeCell ref="D4:F4"/>
    <mergeCell ref="G4:I4"/>
    <mergeCell ref="J4:L4"/>
    <mergeCell ref="A5:C6"/>
    <mergeCell ref="D5:F6"/>
    <mergeCell ref="G5:I6"/>
    <mergeCell ref="J5:L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4AF6A"/>
    <pageSetUpPr fitToPage="false"/>
  </sheetPr>
  <dimension ref="A1:I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2"/>
    <col collapsed="false" customWidth="true" hidden="false" outlineLevel="0" max="4" min="3" style="1" width="30"/>
    <col collapsed="false" customWidth="true" hidden="false" outlineLevel="0" max="8" min="5" style="1" width="15"/>
    <col collapsed="false" customWidth="true" hidden="false" outlineLevel="0" max="9" min="9" style="1" width="3"/>
  </cols>
  <sheetData>
    <row r="1" customFormat="false" ht="30" hidden="false" customHeight="true" outlineLevel="0" collapsed="false">
      <c r="A1" s="2" t="s">
        <v>6</v>
      </c>
      <c r="B1" s="2"/>
      <c r="C1" s="2"/>
      <c r="D1" s="2"/>
      <c r="E1" s="2"/>
      <c r="F1" s="2"/>
      <c r="G1" s="2"/>
      <c r="H1" s="2"/>
      <c r="I1" s="2"/>
    </row>
    <row r="2" customFormat="false" ht="15.75" hidden="false" customHeight="true" outlineLevel="0" collapsed="false">
      <c r="A2" s="7" t="s">
        <v>7</v>
      </c>
      <c r="B2" s="7"/>
      <c r="C2" s="7"/>
      <c r="D2" s="7"/>
      <c r="E2" s="7"/>
      <c r="F2" s="7"/>
      <c r="G2" s="7"/>
      <c r="H2" s="7"/>
      <c r="I2" s="7"/>
    </row>
    <row r="4" customFormat="false" ht="21.75" hidden="false" customHeight="true" outlineLevel="0" collapsed="false">
      <c r="B4" s="8" t="s">
        <v>8</v>
      </c>
      <c r="C4" s="8"/>
      <c r="D4" s="8"/>
      <c r="E4" s="8"/>
      <c r="F4" s="8"/>
      <c r="G4" s="8"/>
      <c r="H4" s="8"/>
    </row>
    <row r="6" customFormat="false" ht="15" hidden="false" customHeight="true" outlineLevel="0" collapsed="false">
      <c r="B6" s="9" t="s">
        <v>9</v>
      </c>
      <c r="C6" s="10" t="s">
        <v>10</v>
      </c>
    </row>
    <row r="8" customFormat="false" ht="15" hidden="false" customHeight="true" outlineLevel="0" collapsed="false">
      <c r="B8" s="11" t="s">
        <v>11</v>
      </c>
      <c r="C8" s="11" t="s">
        <v>12</v>
      </c>
      <c r="D8" s="11" t="s">
        <v>13</v>
      </c>
      <c r="E8" s="11" t="s">
        <v>14</v>
      </c>
      <c r="F8" s="11" t="s">
        <v>15</v>
      </c>
      <c r="G8" s="11" t="s">
        <v>16</v>
      </c>
      <c r="H8" s="11" t="s">
        <v>17</v>
      </c>
    </row>
    <row r="9" customFormat="false" ht="21.75" hidden="false" customHeight="true" outlineLevel="0" collapsed="false">
      <c r="B9" s="12" t="n">
        <f aca="false">VLOOKUP($C$6,Orders!$A$5:$J$364,2,FALSE())</f>
        <v>45978</v>
      </c>
      <c r="C9" s="13" t="str">
        <f aca="false">VLOOKUP($C$6,Orders!$A$5:$J$364,3,FALSE())</f>
        <v>Eastern</v>
      </c>
      <c r="D9" s="13" t="str">
        <f aca="false">VLOOKUP($C$6,Orders!$A$5:$J$364,4,FALSE())</f>
        <v>Consumer</v>
      </c>
      <c r="E9" s="13" t="str">
        <f aca="false">VLOOKUP($C$6,Orders!$A$5:$J$364,7,FALSE())</f>
        <v>Washing Machines</v>
      </c>
      <c r="F9" s="13" t="n">
        <f aca="false">VLOOKUP($C$6,Orders!$A$5:$J$364,6,FALSE())</f>
        <v>4</v>
      </c>
      <c r="G9" s="14" t="n">
        <f aca="false">VLOOKUP($C$6,Orders!$A$5:$J$364,9,FALSE())</f>
        <v>10720</v>
      </c>
      <c r="H9" s="14" t="n">
        <f aca="false">VLOOKUP($C$6,Orders!$A$5:$J$364,10,FALSE())</f>
        <v>2819.36</v>
      </c>
    </row>
    <row r="10" customFormat="false" ht="15" hidden="false" customHeight="true" outlineLevel="0" collapsed="false">
      <c r="B10" s="15" t="s">
        <v>18</v>
      </c>
    </row>
    <row r="12" customFormat="false" ht="21.75" hidden="false" customHeight="true" outlineLevel="0" collapsed="false">
      <c r="B12" s="8" t="s">
        <v>19</v>
      </c>
      <c r="C12" s="8"/>
      <c r="D12" s="8"/>
      <c r="E12" s="8"/>
      <c r="F12" s="8"/>
      <c r="G12" s="8"/>
      <c r="H12" s="8"/>
    </row>
    <row r="14" customFormat="false" ht="15" hidden="false" customHeight="true" outlineLevel="0" collapsed="false">
      <c r="B14" s="9" t="s">
        <v>20</v>
      </c>
      <c r="C14" s="10" t="s">
        <v>21</v>
      </c>
    </row>
    <row r="16" customFormat="false" ht="15" hidden="false" customHeight="true" outlineLevel="0" collapsed="false">
      <c r="B16" s="11" t="s">
        <v>22</v>
      </c>
      <c r="C16" s="11" t="s">
        <v>23</v>
      </c>
      <c r="D16" s="11" t="s">
        <v>24</v>
      </c>
    </row>
    <row r="17" customFormat="false" ht="15" hidden="false" customHeight="true" outlineLevel="0" collapsed="false">
      <c r="B17" s="16" t="s">
        <v>25</v>
      </c>
      <c r="C17" s="17" t="e">
        <f aca="false">_xlfn.xlookup($C$14,Products!$B$5:$B$16,Products!$A$5:$A$16,"—")</f>
        <v>#NAME?</v>
      </c>
      <c r="D17" s="17" t="str">
        <f aca="false">INDEX(Products!$A$5:$A$16,MATCH($C$14,Products!$B$5:$B$16,0))</f>
        <v>P-104</v>
      </c>
    </row>
    <row r="18" customFormat="false" ht="15" hidden="false" customHeight="true" outlineLevel="0" collapsed="false">
      <c r="B18" s="18" t="s">
        <v>26</v>
      </c>
      <c r="C18" s="19" t="e">
        <f aca="false">_xlfn.xlookup($C$14,Products!$B$5:$B$16,Products!$D$5:$D$16,"—")</f>
        <v>#NAME?</v>
      </c>
      <c r="D18" s="19" t="n">
        <f aca="false">INDEX(Products!$D$5:$D$16,MATCH($C$14,Products!$B$5:$B$16,0))</f>
        <v>4120</v>
      </c>
    </row>
    <row r="19" customFormat="false" ht="15" hidden="false" customHeight="true" outlineLevel="0" collapsed="false">
      <c r="B19" s="16" t="s">
        <v>27</v>
      </c>
      <c r="C19" s="20" t="e">
        <f aca="false">_xlfn.xlookup($C$14,Products!$B$5:$B$16,Products!$E$5:$E$16,"—")</f>
        <v>#NAME?</v>
      </c>
      <c r="D19" s="20" t="n">
        <f aca="false">INDEX(Products!$E$5:$E$16,MATCH($C$14,Products!$B$5:$B$16,0))</f>
        <v>0.246</v>
      </c>
    </row>
    <row r="20" customFormat="false" ht="15" hidden="false" customHeight="true" outlineLevel="0" collapsed="false">
      <c r="B20" s="18" t="s">
        <v>28</v>
      </c>
      <c r="C20" s="19" t="n">
        <f aca="false">SUMIFS(Orders!$I$5:$I$364,Orders!$G$5:$G$364,$C$14)</f>
        <v>486160</v>
      </c>
      <c r="D20" s="19" t="n">
        <f aca="false">SUMPRODUCT((Orders!$G$5:$G$364=$C$14)*Orders!$I$5:$I$364)</f>
        <v>486160</v>
      </c>
    </row>
    <row r="22" customFormat="false" ht="15" hidden="false" customHeight="true" outlineLevel="0" collapsed="false">
      <c r="B22" s="15" t="s">
        <v>29</v>
      </c>
    </row>
    <row r="23" customFormat="false" ht="15" hidden="false" customHeight="true" outlineLevel="0" collapsed="false">
      <c r="B23" s="21" t="s">
        <v>30</v>
      </c>
    </row>
    <row r="25" customFormat="false" ht="21.75" hidden="false" customHeight="true" outlineLevel="0" collapsed="false">
      <c r="B25" s="22" t="s">
        <v>31</v>
      </c>
      <c r="C25" s="22"/>
      <c r="D25" s="22"/>
      <c r="E25" s="22"/>
      <c r="F25" s="22"/>
      <c r="G25" s="22"/>
      <c r="H25" s="22"/>
    </row>
    <row r="27" customFormat="false" ht="15" hidden="false" customHeight="true" outlineLevel="0" collapsed="false">
      <c r="B27" s="11" t="s">
        <v>32</v>
      </c>
      <c r="C27" s="11" t="s">
        <v>33</v>
      </c>
      <c r="D27" s="11" t="s">
        <v>34</v>
      </c>
      <c r="E27" s="11" t="s">
        <v>35</v>
      </c>
    </row>
    <row r="28" customFormat="false" ht="15" hidden="false" customHeight="true" outlineLevel="0" collapsed="false">
      <c r="B28" s="23" t="s">
        <v>36</v>
      </c>
      <c r="C28" s="24" t="s">
        <v>37</v>
      </c>
      <c r="D28" s="24" t="s">
        <v>38</v>
      </c>
      <c r="E28" s="24" t="s">
        <v>39</v>
      </c>
    </row>
    <row r="29" customFormat="false" ht="15" hidden="false" customHeight="true" outlineLevel="0" collapsed="false">
      <c r="B29" s="25" t="s">
        <v>40</v>
      </c>
      <c r="C29" s="26" t="s">
        <v>41</v>
      </c>
      <c r="D29" s="26" t="s">
        <v>42</v>
      </c>
      <c r="E29" s="26" t="s">
        <v>43</v>
      </c>
    </row>
    <row r="30" customFormat="false" ht="15" hidden="false" customHeight="true" outlineLevel="0" collapsed="false">
      <c r="B30" s="23" t="s">
        <v>44</v>
      </c>
      <c r="C30" s="24" t="s">
        <v>41</v>
      </c>
      <c r="D30" s="24" t="s">
        <v>45</v>
      </c>
      <c r="E30" s="27" t="s">
        <v>46</v>
      </c>
    </row>
  </sheetData>
  <mergeCells count="5">
    <mergeCell ref="A1:I1"/>
    <mergeCell ref="A2:I2"/>
    <mergeCell ref="B4:H4"/>
    <mergeCell ref="B12:H12"/>
    <mergeCell ref="B25:H25"/>
  </mergeCells>
  <dataValidations count="2">
    <dataValidation allowBlank="false" errorStyle="stop" operator="between" showDropDown="false" showErrorMessage="false" showInputMessage="false" sqref="C6" type="list">
      <formula1>Orders!$A$5:$A$364</formula1>
      <formula2>0</formula2>
    </dataValidation>
    <dataValidation allowBlank="false" errorStyle="stop" operator="between" showDropDown="false" showErrorMessage="false" showInputMessage="false" sqref="C14" type="list">
      <formula1>Products!$B$5:$B$16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8853E"/>
    <pageSetUpPr fitToPage="false"/>
  </sheetPr>
  <dimension ref="A1:H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"/>
    <col collapsed="false" customWidth="true" hidden="false" outlineLevel="0" max="3" min="2" style="1" width="14"/>
    <col collapsed="false" customWidth="true" hidden="false" outlineLevel="0" max="4" min="4" style="1" width="10"/>
    <col collapsed="false" customWidth="true" hidden="false" outlineLevel="0" max="5" min="5" style="1" width="3"/>
    <col collapsed="false" customWidth="true" hidden="false" outlineLevel="0" max="6" min="6" style="1" width="17"/>
    <col collapsed="false" customWidth="true" hidden="false" outlineLevel="0" max="7" min="7" style="1" width="14"/>
    <col collapsed="false" customWidth="true" hidden="false" outlineLevel="0" max="8" min="8" style="1" width="3"/>
  </cols>
  <sheetData>
    <row r="1" customFormat="false" ht="30" hidden="false" customHeight="true" outlineLevel="0" collapsed="false">
      <c r="A1" s="2" t="s">
        <v>47</v>
      </c>
      <c r="B1" s="2"/>
      <c r="C1" s="2"/>
      <c r="D1" s="2"/>
      <c r="E1" s="2"/>
      <c r="F1" s="2"/>
      <c r="G1" s="2"/>
      <c r="H1" s="2"/>
    </row>
    <row r="2" customFormat="false" ht="15.75" hidden="false" customHeight="true" outlineLevel="0" collapsed="false">
      <c r="A2" s="7" t="s">
        <v>48</v>
      </c>
      <c r="B2" s="7"/>
      <c r="C2" s="7"/>
      <c r="D2" s="7"/>
      <c r="E2" s="7"/>
      <c r="F2" s="7"/>
      <c r="G2" s="7"/>
      <c r="H2" s="7"/>
    </row>
    <row r="4" customFormat="false" ht="21.75" hidden="false" customHeight="true" outlineLevel="0" collapsed="false">
      <c r="A4" s="8" t="s">
        <v>49</v>
      </c>
      <c r="B4" s="8"/>
      <c r="C4" s="8"/>
      <c r="D4" s="8"/>
      <c r="F4" s="8" t="s">
        <v>50</v>
      </c>
      <c r="G4" s="8"/>
      <c r="H4" s="8"/>
    </row>
    <row r="5" customFormat="false" ht="15" hidden="false" customHeight="true" outlineLevel="0" collapsed="false">
      <c r="A5" s="11" t="s">
        <v>12</v>
      </c>
      <c r="B5" s="11" t="s">
        <v>16</v>
      </c>
      <c r="C5" s="11" t="s">
        <v>17</v>
      </c>
      <c r="D5" s="11" t="s">
        <v>27</v>
      </c>
      <c r="F5" s="11" t="s">
        <v>51</v>
      </c>
      <c r="G5" s="11" t="s">
        <v>16</v>
      </c>
    </row>
    <row r="6" customFormat="false" ht="15" hidden="false" customHeight="true" outlineLevel="0" collapsed="false">
      <c r="A6" s="28" t="s">
        <v>52</v>
      </c>
      <c r="B6" s="29" t="n">
        <f aca="false">SUMIFS(Orders!$I$5:$I$364,Orders!$C$5:$C$364,A6)</f>
        <v>464250</v>
      </c>
      <c r="C6" s="29" t="n">
        <f aca="false">SUMIFS(Orders!$J$5:$J$364,Orders!$C$5:$C$364,A6)</f>
        <v>114237.83</v>
      </c>
      <c r="D6" s="30" t="n">
        <f aca="false">IF(B6=0,0,C6/B6)</f>
        <v>0.246069639203016</v>
      </c>
      <c r="F6" s="28" t="s">
        <v>53</v>
      </c>
      <c r="G6" s="29" t="n">
        <f aca="false">SUMIFS(Orders!$I$5:$I$364,Orders!$G$5:$G$364,"Refrigerators")+SUMIFS(Orders!$I$5:$I$364,Orders!$G$5:$G$364,"Washing Machines")+SUMIFS(Orders!$I$5:$I$364,Orders!$G$5:$G$364,"Air Conditioners")</f>
        <v>1033800</v>
      </c>
    </row>
    <row r="7" customFormat="false" ht="15" hidden="false" customHeight="true" outlineLevel="0" collapsed="false">
      <c r="A7" s="31" t="s">
        <v>54</v>
      </c>
      <c r="B7" s="32" t="n">
        <f aca="false">SUMIFS(Orders!$I$5:$I$364,Orders!$C$5:$C$364,A7)</f>
        <v>504120</v>
      </c>
      <c r="C7" s="32" t="n">
        <f aca="false">SUMIFS(Orders!$J$5:$J$364,Orders!$C$5:$C$364,A7)</f>
        <v>124329.14</v>
      </c>
      <c r="D7" s="33" t="n">
        <f aca="false">IF(B7=0,0,C7/B7)</f>
        <v>0.246626081091804</v>
      </c>
      <c r="F7" s="31" t="s">
        <v>55</v>
      </c>
      <c r="G7" s="32" t="n">
        <f aca="false">SUMIFS(Orders!$I$5:$I$364,Orders!$G$5:$G$364,"Laptops")+SUMIFS(Orders!$I$5:$I$364,Orders!$G$5:$G$364,"Smartphones")+SUMIFS(Orders!$I$5:$I$364,Orders!$G$5:$G$364,"Tablets")+SUMIFS(Orders!$I$5:$I$364,Orders!$G$5:$G$364,"Monitors")</f>
        <v>1019400</v>
      </c>
    </row>
    <row r="8" customFormat="false" ht="15" hidden="false" customHeight="true" outlineLevel="0" collapsed="false">
      <c r="A8" s="28" t="s">
        <v>56</v>
      </c>
      <c r="B8" s="29" t="n">
        <f aca="false">SUMIFS(Orders!$I$5:$I$364,Orders!$C$5:$C$364,A8)</f>
        <v>514400</v>
      </c>
      <c r="C8" s="29" t="n">
        <f aca="false">SUMIFS(Orders!$J$5:$J$364,Orders!$C$5:$C$364,A8)</f>
        <v>127593.75</v>
      </c>
      <c r="D8" s="30" t="n">
        <f aca="false">IF(B8=0,0,C8/B8)</f>
        <v>0.24804383748056</v>
      </c>
      <c r="F8" s="28" t="s">
        <v>57</v>
      </c>
      <c r="G8" s="29" t="n">
        <f aca="false">SUMIFS(Orders!$I$5:$I$364,Orders!$G$5:$G$364,"Desks")+SUMIFS(Orders!$I$5:$I$364,Orders!$G$5:$G$364,"Office Chairs")+SUMIFS(Orders!$I$5:$I$364,Orders!$G$5:$G$364,"Bookcases")</f>
        <v>167700</v>
      </c>
    </row>
    <row r="9" customFormat="false" ht="15" hidden="false" customHeight="true" outlineLevel="0" collapsed="false">
      <c r="A9" s="31" t="s">
        <v>58</v>
      </c>
      <c r="B9" s="32" t="n">
        <f aca="false">SUMIFS(Orders!$I$5:$I$364,Orders!$C$5:$C$364,A9)</f>
        <v>468410</v>
      </c>
      <c r="C9" s="32" t="n">
        <f aca="false">SUMIFS(Orders!$J$5:$J$364,Orders!$C$5:$C$364,A9)</f>
        <v>113202.49</v>
      </c>
      <c r="D9" s="33" t="n">
        <f aca="false">IF(B9=0,0,C9/B9)</f>
        <v>0.241673939497449</v>
      </c>
      <c r="F9" s="31" t="s">
        <v>59</v>
      </c>
      <c r="G9" s="32" t="n">
        <f aca="false">SUMIFS(Orders!$I$5:$I$364,Orders!$G$5:$G$364,"Printers")+SUMIFS(Orders!$I$5:$I$364,Orders!$G$5:$G$364,"Paper Shredders")</f>
        <v>64970</v>
      </c>
    </row>
    <row r="10" customFormat="false" ht="15" hidden="false" customHeight="true" outlineLevel="0" collapsed="false">
      <c r="A10" s="28" t="s">
        <v>60</v>
      </c>
      <c r="B10" s="29" t="n">
        <f aca="false">SUMIFS(Orders!$I$5:$I$364,Orders!$C$5:$C$364,A10)</f>
        <v>334690</v>
      </c>
      <c r="C10" s="29" t="n">
        <f aca="false">SUMIFS(Orders!$J$5:$J$364,Orders!$C$5:$C$364,A10)</f>
        <v>78619.5</v>
      </c>
      <c r="D10" s="30" t="n">
        <f aca="false">IF(B10=0,0,C10/B10)</f>
        <v>0.234902447040545</v>
      </c>
      <c r="F10" s="34" t="s">
        <v>61</v>
      </c>
      <c r="G10" s="35" t="n">
        <f aca="false">SUM(G6:G9)</f>
        <v>2285870</v>
      </c>
    </row>
    <row r="11" customFormat="false" ht="15" hidden="false" customHeight="true" outlineLevel="0" collapsed="false">
      <c r="A11" s="34" t="s">
        <v>61</v>
      </c>
      <c r="B11" s="35" t="n">
        <f aca="false">SUM(B6:B10)</f>
        <v>2285870</v>
      </c>
      <c r="C11" s="35" t="n">
        <f aca="false">SUM(C6:C10)</f>
        <v>557982.71</v>
      </c>
      <c r="D11" s="36" t="n">
        <f aca="false">IF(B11=0,0,C11/B11)</f>
        <v>0.244100806257574</v>
      </c>
    </row>
    <row r="13" customFormat="false" ht="21.75" hidden="false" customHeight="true" outlineLevel="0" collapsed="false">
      <c r="A13" s="8" t="s">
        <v>62</v>
      </c>
      <c r="B13" s="8"/>
      <c r="C13" s="8"/>
      <c r="D13" s="8"/>
    </row>
    <row r="14" customFormat="false" ht="15" hidden="false" customHeight="true" outlineLevel="0" collapsed="false">
      <c r="A14" s="11" t="s">
        <v>63</v>
      </c>
      <c r="B14" s="11" t="s">
        <v>16</v>
      </c>
    </row>
    <row r="15" customFormat="false" ht="15" hidden="false" customHeight="true" outlineLevel="0" collapsed="false">
      <c r="A15" s="28" t="s">
        <v>64</v>
      </c>
      <c r="B15" s="29" t="n">
        <f aca="false">SUMIFS(Orders!$I$5:$I$364,Orders!$B$5:$B$364,"&gt;="&amp;DATE(2025,1,1),Orders!$B$5:$B$364,"&lt;"&amp;DATE(2025,1+1,1))</f>
        <v>118070</v>
      </c>
    </row>
    <row r="16" customFormat="false" ht="15" hidden="false" customHeight="true" outlineLevel="0" collapsed="false">
      <c r="A16" s="31" t="s">
        <v>65</v>
      </c>
      <c r="B16" s="32" t="n">
        <f aca="false">SUMIFS(Orders!$I$5:$I$364,Orders!$B$5:$B$364,"&gt;="&amp;DATE(2025,2,1),Orders!$B$5:$B$364,"&lt;"&amp;DATE(2025,2+1,1))</f>
        <v>124740</v>
      </c>
    </row>
    <row r="17" customFormat="false" ht="15" hidden="false" customHeight="true" outlineLevel="0" collapsed="false">
      <c r="A17" s="28" t="s">
        <v>66</v>
      </c>
      <c r="B17" s="29" t="n">
        <f aca="false">SUMIFS(Orders!$I$5:$I$364,Orders!$B$5:$B$364,"&gt;="&amp;DATE(2025,3,1),Orders!$B$5:$B$364,"&lt;"&amp;DATE(2025,3+1,1))</f>
        <v>97360</v>
      </c>
    </row>
    <row r="18" customFormat="false" ht="15" hidden="false" customHeight="true" outlineLevel="0" collapsed="false">
      <c r="A18" s="31" t="s">
        <v>67</v>
      </c>
      <c r="B18" s="32" t="n">
        <f aca="false">SUMIFS(Orders!$I$5:$I$364,Orders!$B$5:$B$364,"&gt;="&amp;DATE(2025,4,1),Orders!$B$5:$B$364,"&lt;"&amp;DATE(2025,4+1,1))</f>
        <v>109360</v>
      </c>
    </row>
    <row r="19" customFormat="false" ht="15" hidden="false" customHeight="true" outlineLevel="0" collapsed="false">
      <c r="A19" s="28" t="s">
        <v>68</v>
      </c>
      <c r="B19" s="29" t="n">
        <f aca="false">SUMIFS(Orders!$I$5:$I$364,Orders!$B$5:$B$364,"&gt;="&amp;DATE(2025,5,1),Orders!$B$5:$B$364,"&lt;"&amp;DATE(2025,5+1,1))</f>
        <v>159380</v>
      </c>
    </row>
    <row r="20" customFormat="false" ht="15" hidden="false" customHeight="true" outlineLevel="0" collapsed="false">
      <c r="A20" s="31" t="s">
        <v>69</v>
      </c>
      <c r="B20" s="32" t="n">
        <f aca="false">SUMIFS(Orders!$I$5:$I$364,Orders!$B$5:$B$364,"&gt;="&amp;DATE(2025,6,1),Orders!$B$5:$B$364,"&lt;"&amp;DATE(2025,6+1,1))</f>
        <v>101550</v>
      </c>
    </row>
    <row r="21" customFormat="false" ht="15" hidden="false" customHeight="true" outlineLevel="0" collapsed="false">
      <c r="A21" s="28" t="s">
        <v>70</v>
      </c>
      <c r="B21" s="29" t="n">
        <f aca="false">SUMIFS(Orders!$I$5:$I$364,Orders!$B$5:$B$364,"&gt;="&amp;DATE(2025,7,1),Orders!$B$5:$B$364,"&lt;"&amp;DATE(2025,7+1,1))</f>
        <v>92920</v>
      </c>
    </row>
    <row r="22" customFormat="false" ht="15" hidden="false" customHeight="true" outlineLevel="0" collapsed="false">
      <c r="A22" s="31" t="s">
        <v>71</v>
      </c>
      <c r="B22" s="32" t="n">
        <f aca="false">SUMIFS(Orders!$I$5:$I$364,Orders!$B$5:$B$364,"&gt;="&amp;DATE(2025,8,1),Orders!$B$5:$B$364,"&lt;"&amp;DATE(2025,8+1,1))</f>
        <v>84770</v>
      </c>
    </row>
    <row r="23" customFormat="false" ht="15" hidden="false" customHeight="true" outlineLevel="0" collapsed="false">
      <c r="A23" s="28" t="s">
        <v>72</v>
      </c>
      <c r="B23" s="29" t="n">
        <f aca="false">SUMIFS(Orders!$I$5:$I$364,Orders!$B$5:$B$364,"&gt;="&amp;DATE(2025,9,1),Orders!$B$5:$B$364,"&lt;"&amp;DATE(2025,9+1,1))</f>
        <v>114330</v>
      </c>
    </row>
    <row r="24" customFormat="false" ht="15" hidden="false" customHeight="true" outlineLevel="0" collapsed="false">
      <c r="A24" s="31" t="s">
        <v>73</v>
      </c>
      <c r="B24" s="32" t="n">
        <f aca="false">SUMIFS(Orders!$I$5:$I$364,Orders!$B$5:$B$364,"&gt;="&amp;DATE(2025,10,1),Orders!$B$5:$B$364,"&lt;"&amp;DATE(2025,10+1,1))</f>
        <v>165330</v>
      </c>
    </row>
    <row r="25" customFormat="false" ht="15" hidden="false" customHeight="true" outlineLevel="0" collapsed="false">
      <c r="A25" s="28" t="s">
        <v>74</v>
      </c>
      <c r="B25" s="29" t="n">
        <f aca="false">SUMIFS(Orders!$I$5:$I$364,Orders!$B$5:$B$364,"&gt;="&amp;DATE(2025,11,1),Orders!$B$5:$B$364,"&lt;"&amp;DATE(2025,11+1,1))</f>
        <v>96300</v>
      </c>
    </row>
    <row r="26" customFormat="false" ht="15" hidden="false" customHeight="true" outlineLevel="0" collapsed="false">
      <c r="A26" s="31" t="s">
        <v>75</v>
      </c>
      <c r="B26" s="32" t="n">
        <f aca="false">SUMIFS(Orders!$I$5:$I$364,Orders!$B$5:$B$364,"&gt;="&amp;DATE(2025,12,1),Orders!$B$5:$B$364,"&lt;"&amp;DATE(2025,12+1,1))</f>
        <v>143640</v>
      </c>
    </row>
  </sheetData>
  <mergeCells count="5">
    <mergeCell ref="A1:H1"/>
    <mergeCell ref="A2:H2"/>
    <mergeCell ref="A4:D4"/>
    <mergeCell ref="F4:H4"/>
    <mergeCell ref="A13:D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8853E"/>
    <pageSetUpPr fitToPage="false"/>
  </sheetPr>
  <dimension ref="A1:J36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"/>
    <col collapsed="false" customWidth="true" hidden="false" outlineLevel="0" max="5" min="2" style="1" width="11"/>
    <col collapsed="false" customWidth="true" hidden="false" outlineLevel="0" max="6" min="6" style="1" width="6"/>
    <col collapsed="false" customWidth="true" hidden="false" outlineLevel="0" max="7" min="7" style="1" width="16"/>
    <col collapsed="false" customWidth="true" hidden="false" outlineLevel="0" max="8" min="8" style="1" width="14"/>
    <col collapsed="false" customWidth="true" hidden="false" outlineLevel="0" max="10" min="9" style="1" width="11"/>
  </cols>
  <sheetData>
    <row r="1" customFormat="false" ht="30" hidden="false" customHeight="true" outlineLevel="0" collapsed="false">
      <c r="A1" s="2" t="s">
        <v>76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.75" hidden="false" customHeight="true" outlineLevel="0" collapsed="false">
      <c r="A2" s="3" t="s">
        <v>77</v>
      </c>
      <c r="B2" s="3"/>
      <c r="C2" s="3"/>
      <c r="D2" s="3"/>
      <c r="E2" s="3"/>
      <c r="F2" s="3"/>
      <c r="G2" s="3"/>
      <c r="H2" s="3"/>
      <c r="I2" s="3"/>
      <c r="J2" s="3"/>
    </row>
    <row r="4" customFormat="false" ht="27.75" hidden="false" customHeight="true" outlineLevel="0" collapsed="false">
      <c r="A4" s="11" t="s">
        <v>78</v>
      </c>
      <c r="B4" s="11" t="s">
        <v>11</v>
      </c>
      <c r="C4" s="11" t="s">
        <v>12</v>
      </c>
      <c r="D4" s="11" t="s">
        <v>13</v>
      </c>
      <c r="E4" s="11" t="s">
        <v>25</v>
      </c>
      <c r="F4" s="11" t="s">
        <v>15</v>
      </c>
      <c r="G4" s="37" t="s">
        <v>79</v>
      </c>
      <c r="H4" s="37" t="s">
        <v>80</v>
      </c>
      <c r="I4" s="37" t="s">
        <v>81</v>
      </c>
      <c r="J4" s="37" t="s">
        <v>82</v>
      </c>
    </row>
    <row r="5" customFormat="false" ht="15" hidden="false" customHeight="true" outlineLevel="0" collapsed="false">
      <c r="A5" s="28" t="s">
        <v>83</v>
      </c>
      <c r="B5" s="38" t="n">
        <v>45799</v>
      </c>
      <c r="C5" s="28" t="s">
        <v>56</v>
      </c>
      <c r="D5" s="28" t="s">
        <v>84</v>
      </c>
      <c r="E5" s="39" t="s">
        <v>85</v>
      </c>
      <c r="F5" s="39" t="n">
        <v>2</v>
      </c>
      <c r="G5" s="40" t="str">
        <f aca="false">VLOOKUP(E5,Products!$A$5:$E$16,2,FALSE())</f>
        <v>Refrigerators</v>
      </c>
      <c r="H5" s="41" t="n">
        <f aca="false">INDEX(Products!$D$5:$D$16,MATCH(E5,Products!$A$5:$A$16,0))</f>
        <v>3450</v>
      </c>
      <c r="I5" s="41" t="n">
        <f aca="false">F5*H5</f>
        <v>6900</v>
      </c>
      <c r="J5" s="41" t="n">
        <f aca="false">I5*VLOOKUP(E5,Products!$A$5:$E$16,5,FALSE())</f>
        <v>2007.9</v>
      </c>
    </row>
    <row r="6" customFormat="false" ht="15" hidden="false" customHeight="true" outlineLevel="0" collapsed="false">
      <c r="A6" s="31" t="s">
        <v>86</v>
      </c>
      <c r="B6" s="42" t="n">
        <v>45859</v>
      </c>
      <c r="C6" s="31" t="s">
        <v>60</v>
      </c>
      <c r="D6" s="31" t="s">
        <v>84</v>
      </c>
      <c r="E6" s="43" t="s">
        <v>87</v>
      </c>
      <c r="F6" s="43" t="n">
        <v>4</v>
      </c>
      <c r="G6" s="44" t="str">
        <f aca="false">VLOOKUP(E6,Products!$A$5:$E$16,2,FALSE())</f>
        <v>Tablets</v>
      </c>
      <c r="H6" s="45" t="n">
        <f aca="false">INDEX(Products!$D$5:$D$16,MATCH(E6,Products!$A$5:$A$16,0))</f>
        <v>1680</v>
      </c>
      <c r="I6" s="45" t="n">
        <f aca="false">F6*H6</f>
        <v>6720</v>
      </c>
      <c r="J6" s="45" t="n">
        <f aca="false">I6*VLOOKUP(E6,Products!$A$5:$E$16,5,FALSE())</f>
        <v>1323.84</v>
      </c>
    </row>
    <row r="7" customFormat="false" ht="15" hidden="false" customHeight="true" outlineLevel="0" collapsed="false">
      <c r="A7" s="28" t="s">
        <v>88</v>
      </c>
      <c r="B7" s="38" t="n">
        <v>45341</v>
      </c>
      <c r="C7" s="28" t="s">
        <v>54</v>
      </c>
      <c r="D7" s="28" t="s">
        <v>84</v>
      </c>
      <c r="E7" s="39" t="s">
        <v>85</v>
      </c>
      <c r="F7" s="39" t="n">
        <v>1</v>
      </c>
      <c r="G7" s="40" t="str">
        <f aca="false">VLOOKUP(E7,Products!$A$5:$E$16,2,FALSE())</f>
        <v>Refrigerators</v>
      </c>
      <c r="H7" s="41" t="n">
        <f aca="false">INDEX(Products!$D$5:$D$16,MATCH(E7,Products!$A$5:$A$16,0))</f>
        <v>3450</v>
      </c>
      <c r="I7" s="41" t="n">
        <f aca="false">F7*H7</f>
        <v>3450</v>
      </c>
      <c r="J7" s="41" t="n">
        <f aca="false">I7*VLOOKUP(E7,Products!$A$5:$E$16,5,FALSE())</f>
        <v>1003.95</v>
      </c>
    </row>
    <row r="8" customFormat="false" ht="15" hidden="false" customHeight="true" outlineLevel="0" collapsed="false">
      <c r="A8" s="31" t="s">
        <v>89</v>
      </c>
      <c r="B8" s="42" t="n">
        <v>45749</v>
      </c>
      <c r="C8" s="31" t="s">
        <v>60</v>
      </c>
      <c r="D8" s="31" t="s">
        <v>84</v>
      </c>
      <c r="E8" s="43" t="s">
        <v>90</v>
      </c>
      <c r="F8" s="43" t="n">
        <v>4</v>
      </c>
      <c r="G8" s="44" t="str">
        <f aca="false">VLOOKUP(E8,Products!$A$5:$E$16,2,FALSE())</f>
        <v>Monitors</v>
      </c>
      <c r="H8" s="45" t="n">
        <f aca="false">INDEX(Products!$D$5:$D$16,MATCH(E8,Products!$A$5:$A$16,0))</f>
        <v>1190</v>
      </c>
      <c r="I8" s="45" t="n">
        <f aca="false">F8*H8</f>
        <v>4760</v>
      </c>
      <c r="J8" s="45" t="n">
        <f aca="false">I8*VLOOKUP(E8,Products!$A$5:$E$16,5,FALSE())</f>
        <v>899.64</v>
      </c>
    </row>
    <row r="9" customFormat="false" ht="15" hidden="false" customHeight="true" outlineLevel="0" collapsed="false">
      <c r="A9" s="28" t="s">
        <v>91</v>
      </c>
      <c r="B9" s="38" t="n">
        <v>45767</v>
      </c>
      <c r="C9" s="28" t="s">
        <v>52</v>
      </c>
      <c r="D9" s="28" t="s">
        <v>92</v>
      </c>
      <c r="E9" s="39" t="s">
        <v>93</v>
      </c>
      <c r="F9" s="39" t="n">
        <v>2</v>
      </c>
      <c r="G9" s="40" t="str">
        <f aca="false">VLOOKUP(E9,Products!$A$5:$E$16,2,FALSE())</f>
        <v>Office Chairs</v>
      </c>
      <c r="H9" s="41" t="n">
        <f aca="false">INDEX(Products!$D$5:$D$16,MATCH(E9,Products!$A$5:$A$16,0))</f>
        <v>880</v>
      </c>
      <c r="I9" s="41" t="n">
        <f aca="false">F9*H9</f>
        <v>1760</v>
      </c>
      <c r="J9" s="41" t="n">
        <f aca="false">I9*VLOOKUP(E9,Products!$A$5:$E$16,5,FALSE())</f>
        <v>300.96</v>
      </c>
    </row>
    <row r="10" customFormat="false" ht="15" hidden="false" customHeight="true" outlineLevel="0" collapsed="false">
      <c r="A10" s="31" t="s">
        <v>94</v>
      </c>
      <c r="B10" s="42" t="n">
        <v>45836</v>
      </c>
      <c r="C10" s="31" t="s">
        <v>54</v>
      </c>
      <c r="D10" s="31" t="s">
        <v>84</v>
      </c>
      <c r="E10" s="43" t="s">
        <v>95</v>
      </c>
      <c r="F10" s="43" t="n">
        <v>3</v>
      </c>
      <c r="G10" s="44" t="str">
        <f aca="false">VLOOKUP(E10,Products!$A$5:$E$16,2,FALSE())</f>
        <v>Air Conditioners</v>
      </c>
      <c r="H10" s="45" t="n">
        <f aca="false">INDEX(Products!$D$5:$D$16,MATCH(E10,Products!$A$5:$A$16,0))</f>
        <v>2890</v>
      </c>
      <c r="I10" s="45" t="n">
        <f aca="false">F10*H10</f>
        <v>8670</v>
      </c>
      <c r="J10" s="45" t="n">
        <f aca="false">I10*VLOOKUP(E10,Products!$A$5:$E$16,5,FALSE())</f>
        <v>2410.26</v>
      </c>
    </row>
    <row r="11" customFormat="false" ht="15" hidden="false" customHeight="true" outlineLevel="0" collapsed="false">
      <c r="A11" s="28" t="s">
        <v>96</v>
      </c>
      <c r="B11" s="38" t="n">
        <v>45412</v>
      </c>
      <c r="C11" s="28" t="s">
        <v>56</v>
      </c>
      <c r="D11" s="28" t="s">
        <v>92</v>
      </c>
      <c r="E11" s="39" t="s">
        <v>97</v>
      </c>
      <c r="F11" s="39" t="n">
        <v>3</v>
      </c>
      <c r="G11" s="40" t="str">
        <f aca="false">VLOOKUP(E11,Products!$A$5:$E$16,2,FALSE())</f>
        <v>Laptops</v>
      </c>
      <c r="H11" s="41" t="n">
        <f aca="false">INDEX(Products!$D$5:$D$16,MATCH(E11,Products!$A$5:$A$16,0))</f>
        <v>4120</v>
      </c>
      <c r="I11" s="41" t="n">
        <f aca="false">F11*H11</f>
        <v>12360</v>
      </c>
      <c r="J11" s="41" t="n">
        <f aca="false">I11*VLOOKUP(E11,Products!$A$5:$E$16,5,FALSE())</f>
        <v>3040.56</v>
      </c>
    </row>
    <row r="12" customFormat="false" ht="15" hidden="false" customHeight="true" outlineLevel="0" collapsed="false">
      <c r="A12" s="31" t="s">
        <v>98</v>
      </c>
      <c r="B12" s="42" t="n">
        <v>45902</v>
      </c>
      <c r="C12" s="31" t="s">
        <v>60</v>
      </c>
      <c r="D12" s="31" t="s">
        <v>84</v>
      </c>
      <c r="E12" s="43" t="s">
        <v>90</v>
      </c>
      <c r="F12" s="43" t="n">
        <v>4</v>
      </c>
      <c r="G12" s="44" t="str">
        <f aca="false">VLOOKUP(E12,Products!$A$5:$E$16,2,FALSE())</f>
        <v>Monitors</v>
      </c>
      <c r="H12" s="45" t="n">
        <f aca="false">INDEX(Products!$D$5:$D$16,MATCH(E12,Products!$A$5:$A$16,0))</f>
        <v>1190</v>
      </c>
      <c r="I12" s="45" t="n">
        <f aca="false">F12*H12</f>
        <v>4760</v>
      </c>
      <c r="J12" s="45" t="n">
        <f aca="false">I12*VLOOKUP(E12,Products!$A$5:$E$16,5,FALSE())</f>
        <v>899.64</v>
      </c>
    </row>
    <row r="13" customFormat="false" ht="15" hidden="false" customHeight="true" outlineLevel="0" collapsed="false">
      <c r="A13" s="28" t="s">
        <v>99</v>
      </c>
      <c r="B13" s="38" t="n">
        <v>45390</v>
      </c>
      <c r="C13" s="28" t="s">
        <v>60</v>
      </c>
      <c r="D13" s="28" t="s">
        <v>92</v>
      </c>
      <c r="E13" s="39" t="s">
        <v>95</v>
      </c>
      <c r="F13" s="39" t="n">
        <v>3</v>
      </c>
      <c r="G13" s="40" t="str">
        <f aca="false">VLOOKUP(E13,Products!$A$5:$E$16,2,FALSE())</f>
        <v>Air Conditioners</v>
      </c>
      <c r="H13" s="41" t="n">
        <f aca="false">INDEX(Products!$D$5:$D$16,MATCH(E13,Products!$A$5:$A$16,0))</f>
        <v>2890</v>
      </c>
      <c r="I13" s="41" t="n">
        <f aca="false">F13*H13</f>
        <v>8670</v>
      </c>
      <c r="J13" s="41" t="n">
        <f aca="false">I13*VLOOKUP(E13,Products!$A$5:$E$16,5,FALSE())</f>
        <v>2410.26</v>
      </c>
    </row>
    <row r="14" customFormat="false" ht="15" hidden="false" customHeight="true" outlineLevel="0" collapsed="false">
      <c r="A14" s="31" t="s">
        <v>100</v>
      </c>
      <c r="B14" s="42" t="n">
        <v>45759</v>
      </c>
      <c r="C14" s="31" t="s">
        <v>52</v>
      </c>
      <c r="D14" s="31" t="s">
        <v>92</v>
      </c>
      <c r="E14" s="43" t="s">
        <v>90</v>
      </c>
      <c r="F14" s="43" t="n">
        <v>3</v>
      </c>
      <c r="G14" s="44" t="str">
        <f aca="false">VLOOKUP(E14,Products!$A$5:$E$16,2,FALSE())</f>
        <v>Monitors</v>
      </c>
      <c r="H14" s="45" t="n">
        <f aca="false">INDEX(Products!$D$5:$D$16,MATCH(E14,Products!$A$5:$A$16,0))</f>
        <v>1190</v>
      </c>
      <c r="I14" s="45" t="n">
        <f aca="false">F14*H14</f>
        <v>3570</v>
      </c>
      <c r="J14" s="45" t="n">
        <f aca="false">I14*VLOOKUP(E14,Products!$A$5:$E$16,5,FALSE())</f>
        <v>674.73</v>
      </c>
    </row>
    <row r="15" customFormat="false" ht="15" hidden="false" customHeight="true" outlineLevel="0" collapsed="false">
      <c r="A15" s="28" t="s">
        <v>101</v>
      </c>
      <c r="B15" s="38" t="n">
        <v>46007</v>
      </c>
      <c r="C15" s="28" t="s">
        <v>52</v>
      </c>
      <c r="D15" s="28" t="s">
        <v>84</v>
      </c>
      <c r="E15" s="39" t="s">
        <v>93</v>
      </c>
      <c r="F15" s="39" t="n">
        <v>4</v>
      </c>
      <c r="G15" s="40" t="str">
        <f aca="false">VLOOKUP(E15,Products!$A$5:$E$16,2,FALSE())</f>
        <v>Office Chairs</v>
      </c>
      <c r="H15" s="41" t="n">
        <f aca="false">INDEX(Products!$D$5:$D$16,MATCH(E15,Products!$A$5:$A$16,0))</f>
        <v>880</v>
      </c>
      <c r="I15" s="41" t="n">
        <f aca="false">F15*H15</f>
        <v>3520</v>
      </c>
      <c r="J15" s="41" t="n">
        <f aca="false">I15*VLOOKUP(E15,Products!$A$5:$E$16,5,FALSE())</f>
        <v>601.92</v>
      </c>
    </row>
    <row r="16" customFormat="false" ht="15" hidden="false" customHeight="true" outlineLevel="0" collapsed="false">
      <c r="A16" s="31" t="s">
        <v>102</v>
      </c>
      <c r="B16" s="42" t="n">
        <v>45797</v>
      </c>
      <c r="C16" s="31" t="s">
        <v>56</v>
      </c>
      <c r="D16" s="31" t="s">
        <v>84</v>
      </c>
      <c r="E16" s="43" t="s">
        <v>97</v>
      </c>
      <c r="F16" s="43" t="n">
        <v>3</v>
      </c>
      <c r="G16" s="44" t="str">
        <f aca="false">VLOOKUP(E16,Products!$A$5:$E$16,2,FALSE())</f>
        <v>Laptops</v>
      </c>
      <c r="H16" s="45" t="n">
        <f aca="false">INDEX(Products!$D$5:$D$16,MATCH(E16,Products!$A$5:$A$16,0))</f>
        <v>4120</v>
      </c>
      <c r="I16" s="45" t="n">
        <f aca="false">F16*H16</f>
        <v>12360</v>
      </c>
      <c r="J16" s="45" t="n">
        <f aca="false">I16*VLOOKUP(E16,Products!$A$5:$E$16,5,FALSE())</f>
        <v>3040.56</v>
      </c>
    </row>
    <row r="17" customFormat="false" ht="15" hidden="false" customHeight="true" outlineLevel="0" collapsed="false">
      <c r="A17" s="28" t="s">
        <v>103</v>
      </c>
      <c r="B17" s="38" t="n">
        <v>45838</v>
      </c>
      <c r="C17" s="28" t="s">
        <v>52</v>
      </c>
      <c r="D17" s="28" t="s">
        <v>92</v>
      </c>
      <c r="E17" s="39" t="s">
        <v>87</v>
      </c>
      <c r="F17" s="39" t="n">
        <v>2</v>
      </c>
      <c r="G17" s="40" t="str">
        <f aca="false">VLOOKUP(E17,Products!$A$5:$E$16,2,FALSE())</f>
        <v>Tablets</v>
      </c>
      <c r="H17" s="41" t="n">
        <f aca="false">INDEX(Products!$D$5:$D$16,MATCH(E17,Products!$A$5:$A$16,0))</f>
        <v>1680</v>
      </c>
      <c r="I17" s="41" t="n">
        <f aca="false">F17*H17</f>
        <v>3360</v>
      </c>
      <c r="J17" s="41" t="n">
        <f aca="false">I17*VLOOKUP(E17,Products!$A$5:$E$16,5,FALSE())</f>
        <v>661.92</v>
      </c>
    </row>
    <row r="18" customFormat="false" ht="15" hidden="false" customHeight="true" outlineLevel="0" collapsed="false">
      <c r="A18" s="31" t="s">
        <v>104</v>
      </c>
      <c r="B18" s="42" t="n">
        <v>45731</v>
      </c>
      <c r="C18" s="31" t="s">
        <v>58</v>
      </c>
      <c r="D18" s="31" t="s">
        <v>84</v>
      </c>
      <c r="E18" s="43" t="s">
        <v>95</v>
      </c>
      <c r="F18" s="43" t="n">
        <v>2</v>
      </c>
      <c r="G18" s="44" t="str">
        <f aca="false">VLOOKUP(E18,Products!$A$5:$E$16,2,FALSE())</f>
        <v>Air Conditioners</v>
      </c>
      <c r="H18" s="45" t="n">
        <f aca="false">INDEX(Products!$D$5:$D$16,MATCH(E18,Products!$A$5:$A$16,0))</f>
        <v>2890</v>
      </c>
      <c r="I18" s="45" t="n">
        <f aca="false">F18*H18</f>
        <v>5780</v>
      </c>
      <c r="J18" s="45" t="n">
        <f aca="false">I18*VLOOKUP(E18,Products!$A$5:$E$16,5,FALSE())</f>
        <v>1606.84</v>
      </c>
    </row>
    <row r="19" customFormat="false" ht="15" hidden="false" customHeight="true" outlineLevel="0" collapsed="false">
      <c r="A19" s="28" t="s">
        <v>105</v>
      </c>
      <c r="B19" s="38" t="n">
        <v>45827</v>
      </c>
      <c r="C19" s="28" t="s">
        <v>52</v>
      </c>
      <c r="D19" s="28" t="s">
        <v>84</v>
      </c>
      <c r="E19" s="39" t="s">
        <v>93</v>
      </c>
      <c r="F19" s="39" t="n">
        <v>1</v>
      </c>
      <c r="G19" s="40" t="str">
        <f aca="false">VLOOKUP(E19,Products!$A$5:$E$16,2,FALSE())</f>
        <v>Office Chairs</v>
      </c>
      <c r="H19" s="41" t="n">
        <f aca="false">INDEX(Products!$D$5:$D$16,MATCH(E19,Products!$A$5:$A$16,0))</f>
        <v>880</v>
      </c>
      <c r="I19" s="41" t="n">
        <f aca="false">F19*H19</f>
        <v>880</v>
      </c>
      <c r="J19" s="41" t="n">
        <f aca="false">I19*VLOOKUP(E19,Products!$A$5:$E$16,5,FALSE())</f>
        <v>150.48</v>
      </c>
    </row>
    <row r="20" customFormat="false" ht="15" hidden="false" customHeight="true" outlineLevel="0" collapsed="false">
      <c r="A20" s="31" t="s">
        <v>106</v>
      </c>
      <c r="B20" s="42" t="n">
        <v>45901</v>
      </c>
      <c r="C20" s="31" t="s">
        <v>52</v>
      </c>
      <c r="D20" s="31" t="s">
        <v>84</v>
      </c>
      <c r="E20" s="43" t="s">
        <v>97</v>
      </c>
      <c r="F20" s="43" t="n">
        <v>3</v>
      </c>
      <c r="G20" s="44" t="str">
        <f aca="false">VLOOKUP(E20,Products!$A$5:$E$16,2,FALSE())</f>
        <v>Laptops</v>
      </c>
      <c r="H20" s="45" t="n">
        <f aca="false">INDEX(Products!$D$5:$D$16,MATCH(E20,Products!$A$5:$A$16,0))</f>
        <v>4120</v>
      </c>
      <c r="I20" s="45" t="n">
        <f aca="false">F20*H20</f>
        <v>12360</v>
      </c>
      <c r="J20" s="45" t="n">
        <f aca="false">I20*VLOOKUP(E20,Products!$A$5:$E$16,5,FALSE())</f>
        <v>3040.56</v>
      </c>
    </row>
    <row r="21" customFormat="false" ht="15" hidden="false" customHeight="true" outlineLevel="0" collapsed="false">
      <c r="A21" s="28" t="s">
        <v>107</v>
      </c>
      <c r="B21" s="38" t="n">
        <v>45504</v>
      </c>
      <c r="C21" s="28" t="s">
        <v>58</v>
      </c>
      <c r="D21" s="28" t="s">
        <v>84</v>
      </c>
      <c r="E21" s="39" t="s">
        <v>108</v>
      </c>
      <c r="F21" s="39" t="n">
        <v>2</v>
      </c>
      <c r="G21" s="40" t="str">
        <f aca="false">VLOOKUP(E21,Products!$A$5:$E$16,2,FALSE())</f>
        <v>Smartphones</v>
      </c>
      <c r="H21" s="41" t="n">
        <f aca="false">INDEX(Products!$D$5:$D$16,MATCH(E21,Products!$A$5:$A$16,0))</f>
        <v>2750</v>
      </c>
      <c r="I21" s="41" t="n">
        <f aca="false">F21*H21</f>
        <v>5500</v>
      </c>
      <c r="J21" s="41" t="n">
        <f aca="false">I21*VLOOKUP(E21,Products!$A$5:$E$16,5,FALSE())</f>
        <v>1177</v>
      </c>
    </row>
    <row r="22" customFormat="false" ht="15" hidden="false" customHeight="true" outlineLevel="0" collapsed="false">
      <c r="A22" s="31" t="s">
        <v>109</v>
      </c>
      <c r="B22" s="42" t="n">
        <v>45530</v>
      </c>
      <c r="C22" s="31" t="s">
        <v>56</v>
      </c>
      <c r="D22" s="31" t="s">
        <v>92</v>
      </c>
      <c r="E22" s="43" t="s">
        <v>108</v>
      </c>
      <c r="F22" s="43" t="n">
        <v>4</v>
      </c>
      <c r="G22" s="44" t="str">
        <f aca="false">VLOOKUP(E22,Products!$A$5:$E$16,2,FALSE())</f>
        <v>Smartphones</v>
      </c>
      <c r="H22" s="45" t="n">
        <f aca="false">INDEX(Products!$D$5:$D$16,MATCH(E22,Products!$A$5:$A$16,0))</f>
        <v>2750</v>
      </c>
      <c r="I22" s="45" t="n">
        <f aca="false">F22*H22</f>
        <v>11000</v>
      </c>
      <c r="J22" s="45" t="n">
        <f aca="false">I22*VLOOKUP(E22,Products!$A$5:$E$16,5,FALSE())</f>
        <v>2354</v>
      </c>
    </row>
    <row r="23" customFormat="false" ht="15" hidden="false" customHeight="true" outlineLevel="0" collapsed="false">
      <c r="A23" s="28" t="s">
        <v>110</v>
      </c>
      <c r="B23" s="38" t="n">
        <v>45956</v>
      </c>
      <c r="C23" s="28" t="s">
        <v>54</v>
      </c>
      <c r="D23" s="28" t="s">
        <v>111</v>
      </c>
      <c r="E23" s="39" t="s">
        <v>97</v>
      </c>
      <c r="F23" s="39" t="n">
        <v>2</v>
      </c>
      <c r="G23" s="40" t="str">
        <f aca="false">VLOOKUP(E23,Products!$A$5:$E$16,2,FALSE())</f>
        <v>Laptops</v>
      </c>
      <c r="H23" s="41" t="n">
        <f aca="false">INDEX(Products!$D$5:$D$16,MATCH(E23,Products!$A$5:$A$16,0))</f>
        <v>4120</v>
      </c>
      <c r="I23" s="41" t="n">
        <f aca="false">F23*H23</f>
        <v>8240</v>
      </c>
      <c r="J23" s="41" t="n">
        <f aca="false">I23*VLOOKUP(E23,Products!$A$5:$E$16,5,FALSE())</f>
        <v>2027.04</v>
      </c>
    </row>
    <row r="24" customFormat="false" ht="15" hidden="false" customHeight="true" outlineLevel="0" collapsed="false">
      <c r="A24" s="31" t="s">
        <v>112</v>
      </c>
      <c r="B24" s="42" t="n">
        <v>45715</v>
      </c>
      <c r="C24" s="31" t="s">
        <v>52</v>
      </c>
      <c r="D24" s="31" t="s">
        <v>92</v>
      </c>
      <c r="E24" s="43" t="s">
        <v>85</v>
      </c>
      <c r="F24" s="43" t="n">
        <v>2</v>
      </c>
      <c r="G24" s="44" t="str">
        <f aca="false">VLOOKUP(E24,Products!$A$5:$E$16,2,FALSE())</f>
        <v>Refrigerators</v>
      </c>
      <c r="H24" s="45" t="n">
        <f aca="false">INDEX(Products!$D$5:$D$16,MATCH(E24,Products!$A$5:$A$16,0))</f>
        <v>3450</v>
      </c>
      <c r="I24" s="45" t="n">
        <f aca="false">F24*H24</f>
        <v>6900</v>
      </c>
      <c r="J24" s="45" t="n">
        <f aca="false">I24*VLOOKUP(E24,Products!$A$5:$E$16,5,FALSE())</f>
        <v>2007.9</v>
      </c>
    </row>
    <row r="25" customFormat="false" ht="15" hidden="false" customHeight="true" outlineLevel="0" collapsed="false">
      <c r="A25" s="28" t="s">
        <v>113</v>
      </c>
      <c r="B25" s="38" t="n">
        <v>45791</v>
      </c>
      <c r="C25" s="28" t="s">
        <v>58</v>
      </c>
      <c r="D25" s="28" t="s">
        <v>92</v>
      </c>
      <c r="E25" s="39" t="s">
        <v>114</v>
      </c>
      <c r="F25" s="39" t="n">
        <v>4</v>
      </c>
      <c r="G25" s="40" t="str">
        <f aca="false">VLOOKUP(E25,Products!$A$5:$E$16,2,FALSE())</f>
        <v>Desks</v>
      </c>
      <c r="H25" s="41" t="n">
        <f aca="false">INDEX(Products!$D$5:$D$16,MATCH(E25,Products!$A$5:$A$16,0))</f>
        <v>1420</v>
      </c>
      <c r="I25" s="41" t="n">
        <f aca="false">F25*H25</f>
        <v>5680</v>
      </c>
      <c r="J25" s="41" t="n">
        <f aca="false">I25*VLOOKUP(E25,Products!$A$5:$E$16,5,FALSE())</f>
        <v>863.36</v>
      </c>
    </row>
    <row r="26" customFormat="false" ht="15" hidden="false" customHeight="true" outlineLevel="0" collapsed="false">
      <c r="A26" s="31" t="s">
        <v>115</v>
      </c>
      <c r="B26" s="42" t="n">
        <v>45629</v>
      </c>
      <c r="C26" s="31" t="s">
        <v>60</v>
      </c>
      <c r="D26" s="31" t="s">
        <v>84</v>
      </c>
      <c r="E26" s="43" t="s">
        <v>116</v>
      </c>
      <c r="F26" s="43" t="n">
        <v>1</v>
      </c>
      <c r="G26" s="44" t="str">
        <f aca="false">VLOOKUP(E26,Products!$A$5:$E$16,2,FALSE())</f>
        <v>Paper Shredders</v>
      </c>
      <c r="H26" s="45" t="n">
        <f aca="false">INDEX(Products!$D$5:$D$16,MATCH(E26,Products!$A$5:$A$16,0))</f>
        <v>640</v>
      </c>
      <c r="I26" s="45" t="n">
        <f aca="false">F26*H26</f>
        <v>640</v>
      </c>
      <c r="J26" s="45" t="n">
        <f aca="false">I26*VLOOKUP(E26,Products!$A$5:$E$16,5,FALSE())</f>
        <v>101.12</v>
      </c>
    </row>
    <row r="27" customFormat="false" ht="15" hidden="false" customHeight="true" outlineLevel="0" collapsed="false">
      <c r="A27" s="28" t="s">
        <v>117</v>
      </c>
      <c r="B27" s="38" t="n">
        <v>45825</v>
      </c>
      <c r="C27" s="28" t="s">
        <v>60</v>
      </c>
      <c r="D27" s="28" t="s">
        <v>92</v>
      </c>
      <c r="E27" s="39" t="s">
        <v>85</v>
      </c>
      <c r="F27" s="39" t="n">
        <v>3</v>
      </c>
      <c r="G27" s="40" t="str">
        <f aca="false">VLOOKUP(E27,Products!$A$5:$E$16,2,FALSE())</f>
        <v>Refrigerators</v>
      </c>
      <c r="H27" s="41" t="n">
        <f aca="false">INDEX(Products!$D$5:$D$16,MATCH(E27,Products!$A$5:$A$16,0))</f>
        <v>3450</v>
      </c>
      <c r="I27" s="41" t="n">
        <f aca="false">F27*H27</f>
        <v>10350</v>
      </c>
      <c r="J27" s="41" t="n">
        <f aca="false">I27*VLOOKUP(E27,Products!$A$5:$E$16,5,FALSE())</f>
        <v>3011.85</v>
      </c>
    </row>
    <row r="28" customFormat="false" ht="15" hidden="false" customHeight="true" outlineLevel="0" collapsed="false">
      <c r="A28" s="31" t="s">
        <v>118</v>
      </c>
      <c r="B28" s="42" t="n">
        <v>45420</v>
      </c>
      <c r="C28" s="31" t="s">
        <v>58</v>
      </c>
      <c r="D28" s="31" t="s">
        <v>84</v>
      </c>
      <c r="E28" s="43" t="s">
        <v>97</v>
      </c>
      <c r="F28" s="43" t="n">
        <v>3</v>
      </c>
      <c r="G28" s="44" t="str">
        <f aca="false">VLOOKUP(E28,Products!$A$5:$E$16,2,FALSE())</f>
        <v>Laptops</v>
      </c>
      <c r="H28" s="45" t="n">
        <f aca="false">INDEX(Products!$D$5:$D$16,MATCH(E28,Products!$A$5:$A$16,0))</f>
        <v>4120</v>
      </c>
      <c r="I28" s="45" t="n">
        <f aca="false">F28*H28</f>
        <v>12360</v>
      </c>
      <c r="J28" s="45" t="n">
        <f aca="false">I28*VLOOKUP(E28,Products!$A$5:$E$16,5,FALSE())</f>
        <v>3040.56</v>
      </c>
    </row>
    <row r="29" customFormat="false" ht="15" hidden="false" customHeight="true" outlineLevel="0" collapsed="false">
      <c r="A29" s="28" t="s">
        <v>119</v>
      </c>
      <c r="B29" s="38" t="n">
        <v>45999</v>
      </c>
      <c r="C29" s="28" t="s">
        <v>60</v>
      </c>
      <c r="D29" s="28" t="s">
        <v>111</v>
      </c>
      <c r="E29" s="39" t="s">
        <v>114</v>
      </c>
      <c r="F29" s="39" t="n">
        <v>3</v>
      </c>
      <c r="G29" s="40" t="str">
        <f aca="false">VLOOKUP(E29,Products!$A$5:$E$16,2,FALSE())</f>
        <v>Desks</v>
      </c>
      <c r="H29" s="41" t="n">
        <f aca="false">INDEX(Products!$D$5:$D$16,MATCH(E29,Products!$A$5:$A$16,0))</f>
        <v>1420</v>
      </c>
      <c r="I29" s="41" t="n">
        <f aca="false">F29*H29</f>
        <v>4260</v>
      </c>
      <c r="J29" s="41" t="n">
        <f aca="false">I29*VLOOKUP(E29,Products!$A$5:$E$16,5,FALSE())</f>
        <v>647.52</v>
      </c>
    </row>
    <row r="30" customFormat="false" ht="15" hidden="false" customHeight="true" outlineLevel="0" collapsed="false">
      <c r="A30" s="31" t="s">
        <v>120</v>
      </c>
      <c r="B30" s="42" t="n">
        <v>45923</v>
      </c>
      <c r="C30" s="31" t="s">
        <v>54</v>
      </c>
      <c r="D30" s="31" t="s">
        <v>84</v>
      </c>
      <c r="E30" s="43" t="s">
        <v>108</v>
      </c>
      <c r="F30" s="43" t="n">
        <v>2</v>
      </c>
      <c r="G30" s="44" t="str">
        <f aca="false">VLOOKUP(E30,Products!$A$5:$E$16,2,FALSE())</f>
        <v>Smartphones</v>
      </c>
      <c r="H30" s="45" t="n">
        <f aca="false">INDEX(Products!$D$5:$D$16,MATCH(E30,Products!$A$5:$A$16,0))</f>
        <v>2750</v>
      </c>
      <c r="I30" s="45" t="n">
        <f aca="false">F30*H30</f>
        <v>5500</v>
      </c>
      <c r="J30" s="45" t="n">
        <f aca="false">I30*VLOOKUP(E30,Products!$A$5:$E$16,5,FALSE())</f>
        <v>1177</v>
      </c>
    </row>
    <row r="31" customFormat="false" ht="15" hidden="false" customHeight="true" outlineLevel="0" collapsed="false">
      <c r="A31" s="28" t="s">
        <v>121</v>
      </c>
      <c r="B31" s="38" t="n">
        <v>45735</v>
      </c>
      <c r="C31" s="28" t="s">
        <v>60</v>
      </c>
      <c r="D31" s="28" t="s">
        <v>111</v>
      </c>
      <c r="E31" s="39" t="s">
        <v>114</v>
      </c>
      <c r="F31" s="39" t="n">
        <v>3</v>
      </c>
      <c r="G31" s="40" t="str">
        <f aca="false">VLOOKUP(E31,Products!$A$5:$E$16,2,FALSE())</f>
        <v>Desks</v>
      </c>
      <c r="H31" s="41" t="n">
        <f aca="false">INDEX(Products!$D$5:$D$16,MATCH(E31,Products!$A$5:$A$16,0))</f>
        <v>1420</v>
      </c>
      <c r="I31" s="41" t="n">
        <f aca="false">F31*H31</f>
        <v>4260</v>
      </c>
      <c r="J31" s="41" t="n">
        <f aca="false">I31*VLOOKUP(E31,Products!$A$5:$E$16,5,FALSE())</f>
        <v>647.52</v>
      </c>
    </row>
    <row r="32" customFormat="false" ht="15" hidden="false" customHeight="true" outlineLevel="0" collapsed="false">
      <c r="A32" s="31" t="s">
        <v>122</v>
      </c>
      <c r="B32" s="42" t="n">
        <v>45701</v>
      </c>
      <c r="C32" s="31" t="s">
        <v>56</v>
      </c>
      <c r="D32" s="31" t="s">
        <v>92</v>
      </c>
      <c r="E32" s="43" t="s">
        <v>85</v>
      </c>
      <c r="F32" s="43" t="n">
        <v>3</v>
      </c>
      <c r="G32" s="44" t="str">
        <f aca="false">VLOOKUP(E32,Products!$A$5:$E$16,2,FALSE())</f>
        <v>Refrigerators</v>
      </c>
      <c r="H32" s="45" t="n">
        <f aca="false">INDEX(Products!$D$5:$D$16,MATCH(E32,Products!$A$5:$A$16,0))</f>
        <v>3450</v>
      </c>
      <c r="I32" s="45" t="n">
        <f aca="false">F32*H32</f>
        <v>10350</v>
      </c>
      <c r="J32" s="45" t="n">
        <f aca="false">I32*VLOOKUP(E32,Products!$A$5:$E$16,5,FALSE())</f>
        <v>3011.85</v>
      </c>
    </row>
    <row r="33" customFormat="false" ht="15" hidden="false" customHeight="true" outlineLevel="0" collapsed="false">
      <c r="A33" s="28" t="s">
        <v>123</v>
      </c>
      <c r="B33" s="38" t="n">
        <v>45525</v>
      </c>
      <c r="C33" s="28" t="s">
        <v>60</v>
      </c>
      <c r="D33" s="28" t="s">
        <v>111</v>
      </c>
      <c r="E33" s="39" t="s">
        <v>124</v>
      </c>
      <c r="F33" s="39" t="n">
        <v>1</v>
      </c>
      <c r="G33" s="40" t="str">
        <f aca="false">VLOOKUP(E33,Products!$A$5:$E$16,2,FALSE())</f>
        <v>Washing Machines</v>
      </c>
      <c r="H33" s="41" t="n">
        <f aca="false">INDEX(Products!$D$5:$D$16,MATCH(E33,Products!$A$5:$A$16,0))</f>
        <v>2680</v>
      </c>
      <c r="I33" s="41" t="n">
        <f aca="false">F33*H33</f>
        <v>2680</v>
      </c>
      <c r="J33" s="41" t="n">
        <f aca="false">I33*VLOOKUP(E33,Products!$A$5:$E$16,5,FALSE())</f>
        <v>704.84</v>
      </c>
    </row>
    <row r="34" customFormat="false" ht="15" hidden="false" customHeight="true" outlineLevel="0" collapsed="false">
      <c r="A34" s="31" t="s">
        <v>125</v>
      </c>
      <c r="B34" s="42" t="n">
        <v>45856</v>
      </c>
      <c r="C34" s="31" t="s">
        <v>60</v>
      </c>
      <c r="D34" s="31" t="s">
        <v>92</v>
      </c>
      <c r="E34" s="43" t="s">
        <v>93</v>
      </c>
      <c r="F34" s="43" t="n">
        <v>2</v>
      </c>
      <c r="G34" s="44" t="str">
        <f aca="false">VLOOKUP(E34,Products!$A$5:$E$16,2,FALSE())</f>
        <v>Office Chairs</v>
      </c>
      <c r="H34" s="45" t="n">
        <f aca="false">INDEX(Products!$D$5:$D$16,MATCH(E34,Products!$A$5:$A$16,0))</f>
        <v>880</v>
      </c>
      <c r="I34" s="45" t="n">
        <f aca="false">F34*H34</f>
        <v>1760</v>
      </c>
      <c r="J34" s="45" t="n">
        <f aca="false">I34*VLOOKUP(E34,Products!$A$5:$E$16,5,FALSE())</f>
        <v>300.96</v>
      </c>
    </row>
    <row r="35" customFormat="false" ht="15" hidden="false" customHeight="true" outlineLevel="0" collapsed="false">
      <c r="A35" s="28" t="s">
        <v>126</v>
      </c>
      <c r="B35" s="38" t="n">
        <v>45812</v>
      </c>
      <c r="C35" s="28" t="s">
        <v>54</v>
      </c>
      <c r="D35" s="28" t="s">
        <v>84</v>
      </c>
      <c r="E35" s="39" t="s">
        <v>127</v>
      </c>
      <c r="F35" s="39" t="n">
        <v>4</v>
      </c>
      <c r="G35" s="40" t="str">
        <f aca="false">VLOOKUP(E35,Products!$A$5:$E$16,2,FALSE())</f>
        <v>Printers</v>
      </c>
      <c r="H35" s="41" t="n">
        <f aca="false">INDEX(Products!$D$5:$D$16,MATCH(E35,Products!$A$5:$A$16,0))</f>
        <v>1130</v>
      </c>
      <c r="I35" s="41" t="n">
        <f aca="false">F35*H35</f>
        <v>4520</v>
      </c>
      <c r="J35" s="41" t="n">
        <f aca="false">I35*VLOOKUP(E35,Products!$A$5:$E$16,5,FALSE())</f>
        <v>822.64</v>
      </c>
    </row>
    <row r="36" customFormat="false" ht="15" hidden="false" customHeight="true" outlineLevel="0" collapsed="false">
      <c r="A36" s="31" t="s">
        <v>128</v>
      </c>
      <c r="B36" s="42" t="n">
        <v>45995</v>
      </c>
      <c r="C36" s="31" t="s">
        <v>54</v>
      </c>
      <c r="D36" s="31" t="s">
        <v>92</v>
      </c>
      <c r="E36" s="43" t="s">
        <v>127</v>
      </c>
      <c r="F36" s="43" t="n">
        <v>4</v>
      </c>
      <c r="G36" s="44" t="str">
        <f aca="false">VLOOKUP(E36,Products!$A$5:$E$16,2,FALSE())</f>
        <v>Printers</v>
      </c>
      <c r="H36" s="45" t="n">
        <f aca="false">INDEX(Products!$D$5:$D$16,MATCH(E36,Products!$A$5:$A$16,0))</f>
        <v>1130</v>
      </c>
      <c r="I36" s="45" t="n">
        <f aca="false">F36*H36</f>
        <v>4520</v>
      </c>
      <c r="J36" s="45" t="n">
        <f aca="false">I36*VLOOKUP(E36,Products!$A$5:$E$16,5,FALSE())</f>
        <v>822.64</v>
      </c>
    </row>
    <row r="37" customFormat="false" ht="15" hidden="false" customHeight="true" outlineLevel="0" collapsed="false">
      <c r="A37" s="28" t="s">
        <v>129</v>
      </c>
      <c r="B37" s="38" t="n">
        <v>46013</v>
      </c>
      <c r="C37" s="28" t="s">
        <v>58</v>
      </c>
      <c r="D37" s="28" t="s">
        <v>111</v>
      </c>
      <c r="E37" s="39" t="s">
        <v>87</v>
      </c>
      <c r="F37" s="39" t="n">
        <v>4</v>
      </c>
      <c r="G37" s="40" t="str">
        <f aca="false">VLOOKUP(E37,Products!$A$5:$E$16,2,FALSE())</f>
        <v>Tablets</v>
      </c>
      <c r="H37" s="41" t="n">
        <f aca="false">INDEX(Products!$D$5:$D$16,MATCH(E37,Products!$A$5:$A$16,0))</f>
        <v>1680</v>
      </c>
      <c r="I37" s="41" t="n">
        <f aca="false">F37*H37</f>
        <v>6720</v>
      </c>
      <c r="J37" s="41" t="n">
        <f aca="false">I37*VLOOKUP(E37,Products!$A$5:$E$16,5,FALSE())</f>
        <v>1323.84</v>
      </c>
    </row>
    <row r="38" customFormat="false" ht="15" hidden="false" customHeight="true" outlineLevel="0" collapsed="false">
      <c r="A38" s="31" t="s">
        <v>130</v>
      </c>
      <c r="B38" s="42" t="n">
        <v>45428</v>
      </c>
      <c r="C38" s="31" t="s">
        <v>56</v>
      </c>
      <c r="D38" s="31" t="s">
        <v>84</v>
      </c>
      <c r="E38" s="43" t="s">
        <v>124</v>
      </c>
      <c r="F38" s="43" t="n">
        <v>2</v>
      </c>
      <c r="G38" s="44" t="str">
        <f aca="false">VLOOKUP(E38,Products!$A$5:$E$16,2,FALSE())</f>
        <v>Washing Machines</v>
      </c>
      <c r="H38" s="45" t="n">
        <f aca="false">INDEX(Products!$D$5:$D$16,MATCH(E38,Products!$A$5:$A$16,0))</f>
        <v>2680</v>
      </c>
      <c r="I38" s="45" t="n">
        <f aca="false">F38*H38</f>
        <v>5360</v>
      </c>
      <c r="J38" s="45" t="n">
        <f aca="false">I38*VLOOKUP(E38,Products!$A$5:$E$16,5,FALSE())</f>
        <v>1409.68</v>
      </c>
    </row>
    <row r="39" customFormat="false" ht="15" hidden="false" customHeight="true" outlineLevel="0" collapsed="false">
      <c r="A39" s="28" t="s">
        <v>131</v>
      </c>
      <c r="B39" s="38" t="n">
        <v>45767</v>
      </c>
      <c r="C39" s="28" t="s">
        <v>52</v>
      </c>
      <c r="D39" s="28" t="s">
        <v>84</v>
      </c>
      <c r="E39" s="39" t="s">
        <v>85</v>
      </c>
      <c r="F39" s="39" t="n">
        <v>1</v>
      </c>
      <c r="G39" s="40" t="str">
        <f aca="false">VLOOKUP(E39,Products!$A$5:$E$16,2,FALSE())</f>
        <v>Refrigerators</v>
      </c>
      <c r="H39" s="41" t="n">
        <f aca="false">INDEX(Products!$D$5:$D$16,MATCH(E39,Products!$A$5:$A$16,0))</f>
        <v>3450</v>
      </c>
      <c r="I39" s="41" t="n">
        <f aca="false">F39*H39</f>
        <v>3450</v>
      </c>
      <c r="J39" s="41" t="n">
        <f aca="false">I39*VLOOKUP(E39,Products!$A$5:$E$16,5,FALSE())</f>
        <v>1003.95</v>
      </c>
    </row>
    <row r="40" customFormat="false" ht="15" hidden="false" customHeight="true" outlineLevel="0" collapsed="false">
      <c r="A40" s="31" t="s">
        <v>132</v>
      </c>
      <c r="B40" s="42" t="n">
        <v>45933</v>
      </c>
      <c r="C40" s="31" t="s">
        <v>54</v>
      </c>
      <c r="D40" s="31" t="s">
        <v>84</v>
      </c>
      <c r="E40" s="43" t="s">
        <v>85</v>
      </c>
      <c r="F40" s="43" t="n">
        <v>4</v>
      </c>
      <c r="G40" s="44" t="str">
        <f aca="false">VLOOKUP(E40,Products!$A$5:$E$16,2,FALSE())</f>
        <v>Refrigerators</v>
      </c>
      <c r="H40" s="45" t="n">
        <f aca="false">INDEX(Products!$D$5:$D$16,MATCH(E40,Products!$A$5:$A$16,0))</f>
        <v>3450</v>
      </c>
      <c r="I40" s="45" t="n">
        <f aca="false">F40*H40</f>
        <v>13800</v>
      </c>
      <c r="J40" s="45" t="n">
        <f aca="false">I40*VLOOKUP(E40,Products!$A$5:$E$16,5,FALSE())</f>
        <v>4015.8</v>
      </c>
    </row>
    <row r="41" customFormat="false" ht="15" hidden="false" customHeight="true" outlineLevel="0" collapsed="false">
      <c r="A41" s="28" t="s">
        <v>133</v>
      </c>
      <c r="B41" s="38" t="n">
        <v>45505</v>
      </c>
      <c r="C41" s="28" t="s">
        <v>60</v>
      </c>
      <c r="D41" s="28" t="s">
        <v>92</v>
      </c>
      <c r="E41" s="39" t="s">
        <v>85</v>
      </c>
      <c r="F41" s="39" t="n">
        <v>2</v>
      </c>
      <c r="G41" s="40" t="str">
        <f aca="false">VLOOKUP(E41,Products!$A$5:$E$16,2,FALSE())</f>
        <v>Refrigerators</v>
      </c>
      <c r="H41" s="41" t="n">
        <f aca="false">INDEX(Products!$D$5:$D$16,MATCH(E41,Products!$A$5:$A$16,0))</f>
        <v>3450</v>
      </c>
      <c r="I41" s="41" t="n">
        <f aca="false">F41*H41</f>
        <v>6900</v>
      </c>
      <c r="J41" s="41" t="n">
        <f aca="false">I41*VLOOKUP(E41,Products!$A$5:$E$16,5,FALSE())</f>
        <v>2007.9</v>
      </c>
    </row>
    <row r="42" customFormat="false" ht="15" hidden="false" customHeight="true" outlineLevel="0" collapsed="false">
      <c r="A42" s="31" t="s">
        <v>134</v>
      </c>
      <c r="B42" s="42" t="n">
        <v>45889</v>
      </c>
      <c r="C42" s="31" t="s">
        <v>54</v>
      </c>
      <c r="D42" s="31" t="s">
        <v>84</v>
      </c>
      <c r="E42" s="43" t="s">
        <v>93</v>
      </c>
      <c r="F42" s="43" t="n">
        <v>4</v>
      </c>
      <c r="G42" s="44" t="str">
        <f aca="false">VLOOKUP(E42,Products!$A$5:$E$16,2,FALSE())</f>
        <v>Office Chairs</v>
      </c>
      <c r="H42" s="45" t="n">
        <f aca="false">INDEX(Products!$D$5:$D$16,MATCH(E42,Products!$A$5:$A$16,0))</f>
        <v>880</v>
      </c>
      <c r="I42" s="45" t="n">
        <f aca="false">F42*H42</f>
        <v>3520</v>
      </c>
      <c r="J42" s="45" t="n">
        <f aca="false">I42*VLOOKUP(E42,Products!$A$5:$E$16,5,FALSE())</f>
        <v>601.92</v>
      </c>
    </row>
    <row r="43" customFormat="false" ht="15" hidden="false" customHeight="true" outlineLevel="0" collapsed="false">
      <c r="A43" s="28" t="s">
        <v>135</v>
      </c>
      <c r="B43" s="38" t="n">
        <v>45609</v>
      </c>
      <c r="C43" s="28" t="s">
        <v>52</v>
      </c>
      <c r="D43" s="28" t="s">
        <v>92</v>
      </c>
      <c r="E43" s="39" t="s">
        <v>97</v>
      </c>
      <c r="F43" s="39" t="n">
        <v>1</v>
      </c>
      <c r="G43" s="40" t="str">
        <f aca="false">VLOOKUP(E43,Products!$A$5:$E$16,2,FALSE())</f>
        <v>Laptops</v>
      </c>
      <c r="H43" s="41" t="n">
        <f aca="false">INDEX(Products!$D$5:$D$16,MATCH(E43,Products!$A$5:$A$16,0))</f>
        <v>4120</v>
      </c>
      <c r="I43" s="41" t="n">
        <f aca="false">F43*H43</f>
        <v>4120</v>
      </c>
      <c r="J43" s="41" t="n">
        <f aca="false">I43*VLOOKUP(E43,Products!$A$5:$E$16,5,FALSE())</f>
        <v>1013.52</v>
      </c>
    </row>
    <row r="44" customFormat="false" ht="15" hidden="false" customHeight="true" outlineLevel="0" collapsed="false">
      <c r="A44" s="31" t="s">
        <v>136</v>
      </c>
      <c r="B44" s="42" t="n">
        <v>45372</v>
      </c>
      <c r="C44" s="31" t="s">
        <v>52</v>
      </c>
      <c r="D44" s="31" t="s">
        <v>84</v>
      </c>
      <c r="E44" s="43" t="s">
        <v>90</v>
      </c>
      <c r="F44" s="43" t="n">
        <v>2</v>
      </c>
      <c r="G44" s="44" t="str">
        <f aca="false">VLOOKUP(E44,Products!$A$5:$E$16,2,FALSE())</f>
        <v>Monitors</v>
      </c>
      <c r="H44" s="45" t="n">
        <f aca="false">INDEX(Products!$D$5:$D$16,MATCH(E44,Products!$A$5:$A$16,0))</f>
        <v>1190</v>
      </c>
      <c r="I44" s="45" t="n">
        <f aca="false">F44*H44</f>
        <v>2380</v>
      </c>
      <c r="J44" s="45" t="n">
        <f aca="false">I44*VLOOKUP(E44,Products!$A$5:$E$16,5,FALSE())</f>
        <v>449.82</v>
      </c>
    </row>
    <row r="45" customFormat="false" ht="15" hidden="false" customHeight="true" outlineLevel="0" collapsed="false">
      <c r="A45" s="28" t="s">
        <v>137</v>
      </c>
      <c r="B45" s="38" t="n">
        <v>45733</v>
      </c>
      <c r="C45" s="28" t="s">
        <v>54</v>
      </c>
      <c r="D45" s="28" t="s">
        <v>84</v>
      </c>
      <c r="E45" s="39" t="s">
        <v>124</v>
      </c>
      <c r="F45" s="39" t="n">
        <v>2</v>
      </c>
      <c r="G45" s="40" t="str">
        <f aca="false">VLOOKUP(E45,Products!$A$5:$E$16,2,FALSE())</f>
        <v>Washing Machines</v>
      </c>
      <c r="H45" s="41" t="n">
        <f aca="false">INDEX(Products!$D$5:$D$16,MATCH(E45,Products!$A$5:$A$16,0))</f>
        <v>2680</v>
      </c>
      <c r="I45" s="41" t="n">
        <f aca="false">F45*H45</f>
        <v>5360</v>
      </c>
      <c r="J45" s="41" t="n">
        <f aca="false">I45*VLOOKUP(E45,Products!$A$5:$E$16,5,FALSE())</f>
        <v>1409.68</v>
      </c>
    </row>
    <row r="46" customFormat="false" ht="15" hidden="false" customHeight="true" outlineLevel="0" collapsed="false">
      <c r="A46" s="31" t="s">
        <v>138</v>
      </c>
      <c r="B46" s="42" t="n">
        <v>45942</v>
      </c>
      <c r="C46" s="31" t="s">
        <v>60</v>
      </c>
      <c r="D46" s="31" t="s">
        <v>84</v>
      </c>
      <c r="E46" s="43" t="s">
        <v>85</v>
      </c>
      <c r="F46" s="43" t="n">
        <v>1</v>
      </c>
      <c r="G46" s="44" t="str">
        <f aca="false">VLOOKUP(E46,Products!$A$5:$E$16,2,FALSE())</f>
        <v>Refrigerators</v>
      </c>
      <c r="H46" s="45" t="n">
        <f aca="false">INDEX(Products!$D$5:$D$16,MATCH(E46,Products!$A$5:$A$16,0))</f>
        <v>3450</v>
      </c>
      <c r="I46" s="45" t="n">
        <f aca="false">F46*H46</f>
        <v>3450</v>
      </c>
      <c r="J46" s="45" t="n">
        <f aca="false">I46*VLOOKUP(E46,Products!$A$5:$E$16,5,FALSE())</f>
        <v>1003.95</v>
      </c>
    </row>
    <row r="47" customFormat="false" ht="15" hidden="false" customHeight="true" outlineLevel="0" collapsed="false">
      <c r="A47" s="28" t="s">
        <v>139</v>
      </c>
      <c r="B47" s="38" t="n">
        <v>45998</v>
      </c>
      <c r="C47" s="28" t="s">
        <v>54</v>
      </c>
      <c r="D47" s="28" t="s">
        <v>84</v>
      </c>
      <c r="E47" s="39" t="s">
        <v>127</v>
      </c>
      <c r="F47" s="39" t="n">
        <v>4</v>
      </c>
      <c r="G47" s="40" t="str">
        <f aca="false">VLOOKUP(E47,Products!$A$5:$E$16,2,FALSE())</f>
        <v>Printers</v>
      </c>
      <c r="H47" s="41" t="n">
        <f aca="false">INDEX(Products!$D$5:$D$16,MATCH(E47,Products!$A$5:$A$16,0))</f>
        <v>1130</v>
      </c>
      <c r="I47" s="41" t="n">
        <f aca="false">F47*H47</f>
        <v>4520</v>
      </c>
      <c r="J47" s="41" t="n">
        <f aca="false">I47*VLOOKUP(E47,Products!$A$5:$E$16,5,FALSE())</f>
        <v>822.64</v>
      </c>
    </row>
    <row r="48" customFormat="false" ht="15" hidden="false" customHeight="true" outlineLevel="0" collapsed="false">
      <c r="A48" s="31" t="s">
        <v>140</v>
      </c>
      <c r="B48" s="42" t="n">
        <v>45697</v>
      </c>
      <c r="C48" s="31" t="s">
        <v>52</v>
      </c>
      <c r="D48" s="31" t="s">
        <v>84</v>
      </c>
      <c r="E48" s="43" t="s">
        <v>141</v>
      </c>
      <c r="F48" s="43" t="n">
        <v>1</v>
      </c>
      <c r="G48" s="44" t="str">
        <f aca="false">VLOOKUP(E48,Products!$A$5:$E$16,2,FALSE())</f>
        <v>Bookcases</v>
      </c>
      <c r="H48" s="45" t="n">
        <f aca="false">INDEX(Products!$D$5:$D$16,MATCH(E48,Products!$A$5:$A$16,0))</f>
        <v>940</v>
      </c>
      <c r="I48" s="45" t="n">
        <f aca="false">F48*H48</f>
        <v>940</v>
      </c>
      <c r="J48" s="45" t="n">
        <f aca="false">I48*VLOOKUP(E48,Products!$A$5:$E$16,5,FALSE())</f>
        <v>153.22</v>
      </c>
    </row>
    <row r="49" customFormat="false" ht="15" hidden="false" customHeight="true" outlineLevel="0" collapsed="false">
      <c r="A49" s="28" t="s">
        <v>142</v>
      </c>
      <c r="B49" s="38" t="n">
        <v>46007</v>
      </c>
      <c r="C49" s="28" t="s">
        <v>58</v>
      </c>
      <c r="D49" s="28" t="s">
        <v>84</v>
      </c>
      <c r="E49" s="39" t="s">
        <v>95</v>
      </c>
      <c r="F49" s="39" t="n">
        <v>4</v>
      </c>
      <c r="G49" s="40" t="str">
        <f aca="false">VLOOKUP(E49,Products!$A$5:$E$16,2,FALSE())</f>
        <v>Air Conditioners</v>
      </c>
      <c r="H49" s="41" t="n">
        <f aca="false">INDEX(Products!$D$5:$D$16,MATCH(E49,Products!$A$5:$A$16,0))</f>
        <v>2890</v>
      </c>
      <c r="I49" s="41" t="n">
        <f aca="false">F49*H49</f>
        <v>11560</v>
      </c>
      <c r="J49" s="41" t="n">
        <f aca="false">I49*VLOOKUP(E49,Products!$A$5:$E$16,5,FALSE())</f>
        <v>3213.68</v>
      </c>
    </row>
    <row r="50" customFormat="false" ht="15" hidden="false" customHeight="true" outlineLevel="0" collapsed="false">
      <c r="A50" s="31" t="s">
        <v>143</v>
      </c>
      <c r="B50" s="42" t="n">
        <v>45457</v>
      </c>
      <c r="C50" s="31" t="s">
        <v>52</v>
      </c>
      <c r="D50" s="31" t="s">
        <v>92</v>
      </c>
      <c r="E50" s="43" t="s">
        <v>95</v>
      </c>
      <c r="F50" s="43" t="n">
        <v>1</v>
      </c>
      <c r="G50" s="44" t="str">
        <f aca="false">VLOOKUP(E50,Products!$A$5:$E$16,2,FALSE())</f>
        <v>Air Conditioners</v>
      </c>
      <c r="H50" s="45" t="n">
        <f aca="false">INDEX(Products!$D$5:$D$16,MATCH(E50,Products!$A$5:$A$16,0))</f>
        <v>2890</v>
      </c>
      <c r="I50" s="45" t="n">
        <f aca="false">F50*H50</f>
        <v>2890</v>
      </c>
      <c r="J50" s="45" t="n">
        <f aca="false">I50*VLOOKUP(E50,Products!$A$5:$E$16,5,FALSE())</f>
        <v>803.42</v>
      </c>
    </row>
    <row r="51" customFormat="false" ht="15" hidden="false" customHeight="true" outlineLevel="0" collapsed="false">
      <c r="A51" s="28" t="s">
        <v>144</v>
      </c>
      <c r="B51" s="38" t="n">
        <v>45866</v>
      </c>
      <c r="C51" s="28" t="s">
        <v>60</v>
      </c>
      <c r="D51" s="28" t="s">
        <v>84</v>
      </c>
      <c r="E51" s="39" t="s">
        <v>85</v>
      </c>
      <c r="F51" s="39" t="n">
        <v>2</v>
      </c>
      <c r="G51" s="40" t="str">
        <f aca="false">VLOOKUP(E51,Products!$A$5:$E$16,2,FALSE())</f>
        <v>Refrigerators</v>
      </c>
      <c r="H51" s="41" t="n">
        <f aca="false">INDEX(Products!$D$5:$D$16,MATCH(E51,Products!$A$5:$A$16,0))</f>
        <v>3450</v>
      </c>
      <c r="I51" s="41" t="n">
        <f aca="false">F51*H51</f>
        <v>6900</v>
      </c>
      <c r="J51" s="41" t="n">
        <f aca="false">I51*VLOOKUP(E51,Products!$A$5:$E$16,5,FALSE())</f>
        <v>2007.9</v>
      </c>
    </row>
    <row r="52" customFormat="false" ht="15" hidden="false" customHeight="true" outlineLevel="0" collapsed="false">
      <c r="A52" s="31" t="s">
        <v>145</v>
      </c>
      <c r="B52" s="42" t="n">
        <v>45368</v>
      </c>
      <c r="C52" s="31" t="s">
        <v>54</v>
      </c>
      <c r="D52" s="31" t="s">
        <v>84</v>
      </c>
      <c r="E52" s="43" t="s">
        <v>108</v>
      </c>
      <c r="F52" s="43" t="n">
        <v>1</v>
      </c>
      <c r="G52" s="44" t="str">
        <f aca="false">VLOOKUP(E52,Products!$A$5:$E$16,2,FALSE())</f>
        <v>Smartphones</v>
      </c>
      <c r="H52" s="45" t="n">
        <f aca="false">INDEX(Products!$D$5:$D$16,MATCH(E52,Products!$A$5:$A$16,0))</f>
        <v>2750</v>
      </c>
      <c r="I52" s="45" t="n">
        <f aca="false">F52*H52</f>
        <v>2750</v>
      </c>
      <c r="J52" s="45" t="n">
        <f aca="false">I52*VLOOKUP(E52,Products!$A$5:$E$16,5,FALSE())</f>
        <v>588.5</v>
      </c>
    </row>
    <row r="53" customFormat="false" ht="15" hidden="false" customHeight="true" outlineLevel="0" collapsed="false">
      <c r="A53" s="28" t="s">
        <v>146</v>
      </c>
      <c r="B53" s="38" t="n">
        <v>45821</v>
      </c>
      <c r="C53" s="28" t="s">
        <v>52</v>
      </c>
      <c r="D53" s="28" t="s">
        <v>111</v>
      </c>
      <c r="E53" s="39" t="s">
        <v>124</v>
      </c>
      <c r="F53" s="39" t="n">
        <v>2</v>
      </c>
      <c r="G53" s="40" t="str">
        <f aca="false">VLOOKUP(E53,Products!$A$5:$E$16,2,FALSE())</f>
        <v>Washing Machines</v>
      </c>
      <c r="H53" s="41" t="n">
        <f aca="false">INDEX(Products!$D$5:$D$16,MATCH(E53,Products!$A$5:$A$16,0))</f>
        <v>2680</v>
      </c>
      <c r="I53" s="41" t="n">
        <f aca="false">F53*H53</f>
        <v>5360</v>
      </c>
      <c r="J53" s="41" t="n">
        <f aca="false">I53*VLOOKUP(E53,Products!$A$5:$E$16,5,FALSE())</f>
        <v>1409.68</v>
      </c>
    </row>
    <row r="54" customFormat="false" ht="15" hidden="false" customHeight="true" outlineLevel="0" collapsed="false">
      <c r="A54" s="31" t="s">
        <v>147</v>
      </c>
      <c r="B54" s="42" t="n">
        <v>45760</v>
      </c>
      <c r="C54" s="31" t="s">
        <v>52</v>
      </c>
      <c r="D54" s="31" t="s">
        <v>84</v>
      </c>
      <c r="E54" s="43" t="s">
        <v>85</v>
      </c>
      <c r="F54" s="43" t="n">
        <v>3</v>
      </c>
      <c r="G54" s="44" t="str">
        <f aca="false">VLOOKUP(E54,Products!$A$5:$E$16,2,FALSE())</f>
        <v>Refrigerators</v>
      </c>
      <c r="H54" s="45" t="n">
        <f aca="false">INDEX(Products!$D$5:$D$16,MATCH(E54,Products!$A$5:$A$16,0))</f>
        <v>3450</v>
      </c>
      <c r="I54" s="45" t="n">
        <f aca="false">F54*H54</f>
        <v>10350</v>
      </c>
      <c r="J54" s="45" t="n">
        <f aca="false">I54*VLOOKUP(E54,Products!$A$5:$E$16,5,FALSE())</f>
        <v>3011.85</v>
      </c>
    </row>
    <row r="55" customFormat="false" ht="15" hidden="false" customHeight="true" outlineLevel="0" collapsed="false">
      <c r="A55" s="28" t="s">
        <v>10</v>
      </c>
      <c r="B55" s="38" t="n">
        <v>45978</v>
      </c>
      <c r="C55" s="28" t="s">
        <v>56</v>
      </c>
      <c r="D55" s="28" t="s">
        <v>84</v>
      </c>
      <c r="E55" s="39" t="s">
        <v>124</v>
      </c>
      <c r="F55" s="39" t="n">
        <v>4</v>
      </c>
      <c r="G55" s="40" t="str">
        <f aca="false">VLOOKUP(E55,Products!$A$5:$E$16,2,FALSE())</f>
        <v>Washing Machines</v>
      </c>
      <c r="H55" s="41" t="n">
        <f aca="false">INDEX(Products!$D$5:$D$16,MATCH(E55,Products!$A$5:$A$16,0))</f>
        <v>2680</v>
      </c>
      <c r="I55" s="41" t="n">
        <f aca="false">F55*H55</f>
        <v>10720</v>
      </c>
      <c r="J55" s="41" t="n">
        <f aca="false">I55*VLOOKUP(E55,Products!$A$5:$E$16,5,FALSE())</f>
        <v>2819.36</v>
      </c>
    </row>
    <row r="56" customFormat="false" ht="15" hidden="false" customHeight="true" outlineLevel="0" collapsed="false">
      <c r="A56" s="31" t="s">
        <v>148</v>
      </c>
      <c r="B56" s="42" t="n">
        <v>45437</v>
      </c>
      <c r="C56" s="31" t="s">
        <v>58</v>
      </c>
      <c r="D56" s="31" t="s">
        <v>84</v>
      </c>
      <c r="E56" s="43" t="s">
        <v>87</v>
      </c>
      <c r="F56" s="43" t="n">
        <v>1</v>
      </c>
      <c r="G56" s="44" t="str">
        <f aca="false">VLOOKUP(E56,Products!$A$5:$E$16,2,FALSE())</f>
        <v>Tablets</v>
      </c>
      <c r="H56" s="45" t="n">
        <f aca="false">INDEX(Products!$D$5:$D$16,MATCH(E56,Products!$A$5:$A$16,0))</f>
        <v>1680</v>
      </c>
      <c r="I56" s="45" t="n">
        <f aca="false">F56*H56</f>
        <v>1680</v>
      </c>
      <c r="J56" s="45" t="n">
        <f aca="false">I56*VLOOKUP(E56,Products!$A$5:$E$16,5,FALSE())</f>
        <v>330.96</v>
      </c>
    </row>
    <row r="57" customFormat="false" ht="15" hidden="false" customHeight="true" outlineLevel="0" collapsed="false">
      <c r="A57" s="28" t="s">
        <v>149</v>
      </c>
      <c r="B57" s="38" t="n">
        <v>45313</v>
      </c>
      <c r="C57" s="28" t="s">
        <v>60</v>
      </c>
      <c r="D57" s="28" t="s">
        <v>111</v>
      </c>
      <c r="E57" s="39" t="s">
        <v>108</v>
      </c>
      <c r="F57" s="39" t="n">
        <v>1</v>
      </c>
      <c r="G57" s="40" t="str">
        <f aca="false">VLOOKUP(E57,Products!$A$5:$E$16,2,FALSE())</f>
        <v>Smartphones</v>
      </c>
      <c r="H57" s="41" t="n">
        <f aca="false">INDEX(Products!$D$5:$D$16,MATCH(E57,Products!$A$5:$A$16,0))</f>
        <v>2750</v>
      </c>
      <c r="I57" s="41" t="n">
        <f aca="false">F57*H57</f>
        <v>2750</v>
      </c>
      <c r="J57" s="41" t="n">
        <f aca="false">I57*VLOOKUP(E57,Products!$A$5:$E$16,5,FALSE())</f>
        <v>588.5</v>
      </c>
    </row>
    <row r="58" customFormat="false" ht="15" hidden="false" customHeight="true" outlineLevel="0" collapsed="false">
      <c r="A58" s="31" t="s">
        <v>150</v>
      </c>
      <c r="B58" s="42" t="n">
        <v>45734</v>
      </c>
      <c r="C58" s="31" t="s">
        <v>54</v>
      </c>
      <c r="D58" s="31" t="s">
        <v>111</v>
      </c>
      <c r="E58" s="43" t="s">
        <v>108</v>
      </c>
      <c r="F58" s="43" t="n">
        <v>1</v>
      </c>
      <c r="G58" s="44" t="str">
        <f aca="false">VLOOKUP(E58,Products!$A$5:$E$16,2,FALSE())</f>
        <v>Smartphones</v>
      </c>
      <c r="H58" s="45" t="n">
        <f aca="false">INDEX(Products!$D$5:$D$16,MATCH(E58,Products!$A$5:$A$16,0))</f>
        <v>2750</v>
      </c>
      <c r="I58" s="45" t="n">
        <f aca="false">F58*H58</f>
        <v>2750</v>
      </c>
      <c r="J58" s="45" t="n">
        <f aca="false">I58*VLOOKUP(E58,Products!$A$5:$E$16,5,FALSE())</f>
        <v>588.5</v>
      </c>
    </row>
    <row r="59" customFormat="false" ht="15" hidden="false" customHeight="true" outlineLevel="0" collapsed="false">
      <c r="A59" s="28" t="s">
        <v>151</v>
      </c>
      <c r="B59" s="38" t="n">
        <v>45945</v>
      </c>
      <c r="C59" s="28" t="s">
        <v>54</v>
      </c>
      <c r="D59" s="28" t="s">
        <v>84</v>
      </c>
      <c r="E59" s="39" t="s">
        <v>97</v>
      </c>
      <c r="F59" s="39" t="n">
        <v>3</v>
      </c>
      <c r="G59" s="40" t="str">
        <f aca="false">VLOOKUP(E59,Products!$A$5:$E$16,2,FALSE())</f>
        <v>Laptops</v>
      </c>
      <c r="H59" s="41" t="n">
        <f aca="false">INDEX(Products!$D$5:$D$16,MATCH(E59,Products!$A$5:$A$16,0))</f>
        <v>4120</v>
      </c>
      <c r="I59" s="41" t="n">
        <f aca="false">F59*H59</f>
        <v>12360</v>
      </c>
      <c r="J59" s="41" t="n">
        <f aca="false">I59*VLOOKUP(E59,Products!$A$5:$E$16,5,FALSE())</f>
        <v>3040.56</v>
      </c>
    </row>
    <row r="60" customFormat="false" ht="15" hidden="false" customHeight="true" outlineLevel="0" collapsed="false">
      <c r="A60" s="31" t="s">
        <v>152</v>
      </c>
      <c r="B60" s="42" t="n">
        <v>45781</v>
      </c>
      <c r="C60" s="31" t="s">
        <v>60</v>
      </c>
      <c r="D60" s="31" t="s">
        <v>84</v>
      </c>
      <c r="E60" s="43" t="s">
        <v>116</v>
      </c>
      <c r="F60" s="43" t="n">
        <v>3</v>
      </c>
      <c r="G60" s="44" t="str">
        <f aca="false">VLOOKUP(E60,Products!$A$5:$E$16,2,FALSE())</f>
        <v>Paper Shredders</v>
      </c>
      <c r="H60" s="45" t="n">
        <f aca="false">INDEX(Products!$D$5:$D$16,MATCH(E60,Products!$A$5:$A$16,0))</f>
        <v>640</v>
      </c>
      <c r="I60" s="45" t="n">
        <f aca="false">F60*H60</f>
        <v>1920</v>
      </c>
      <c r="J60" s="45" t="n">
        <f aca="false">I60*VLOOKUP(E60,Products!$A$5:$E$16,5,FALSE())</f>
        <v>303.36</v>
      </c>
    </row>
    <row r="61" customFormat="false" ht="15" hidden="false" customHeight="true" outlineLevel="0" collapsed="false">
      <c r="A61" s="28" t="s">
        <v>153</v>
      </c>
      <c r="B61" s="38" t="n">
        <v>45976</v>
      </c>
      <c r="C61" s="28" t="s">
        <v>54</v>
      </c>
      <c r="D61" s="28" t="s">
        <v>84</v>
      </c>
      <c r="E61" s="39" t="s">
        <v>85</v>
      </c>
      <c r="F61" s="39" t="n">
        <v>1</v>
      </c>
      <c r="G61" s="40" t="str">
        <f aca="false">VLOOKUP(E61,Products!$A$5:$E$16,2,FALSE())</f>
        <v>Refrigerators</v>
      </c>
      <c r="H61" s="41" t="n">
        <f aca="false">INDEX(Products!$D$5:$D$16,MATCH(E61,Products!$A$5:$A$16,0))</f>
        <v>3450</v>
      </c>
      <c r="I61" s="41" t="n">
        <f aca="false">F61*H61</f>
        <v>3450</v>
      </c>
      <c r="J61" s="41" t="n">
        <f aca="false">I61*VLOOKUP(E61,Products!$A$5:$E$16,5,FALSE())</f>
        <v>1003.95</v>
      </c>
    </row>
    <row r="62" customFormat="false" ht="15" hidden="false" customHeight="true" outlineLevel="0" collapsed="false">
      <c r="A62" s="31" t="s">
        <v>154</v>
      </c>
      <c r="B62" s="42" t="n">
        <v>45863</v>
      </c>
      <c r="C62" s="31" t="s">
        <v>56</v>
      </c>
      <c r="D62" s="31" t="s">
        <v>92</v>
      </c>
      <c r="E62" s="43" t="s">
        <v>124</v>
      </c>
      <c r="F62" s="43" t="n">
        <v>3</v>
      </c>
      <c r="G62" s="44" t="str">
        <f aca="false">VLOOKUP(E62,Products!$A$5:$E$16,2,FALSE())</f>
        <v>Washing Machines</v>
      </c>
      <c r="H62" s="45" t="n">
        <f aca="false">INDEX(Products!$D$5:$D$16,MATCH(E62,Products!$A$5:$A$16,0))</f>
        <v>2680</v>
      </c>
      <c r="I62" s="45" t="n">
        <f aca="false">F62*H62</f>
        <v>8040</v>
      </c>
      <c r="J62" s="45" t="n">
        <f aca="false">I62*VLOOKUP(E62,Products!$A$5:$E$16,5,FALSE())</f>
        <v>2114.52</v>
      </c>
    </row>
    <row r="63" customFormat="false" ht="15" hidden="false" customHeight="true" outlineLevel="0" collapsed="false">
      <c r="A63" s="28" t="s">
        <v>155</v>
      </c>
      <c r="B63" s="38" t="n">
        <v>45497</v>
      </c>
      <c r="C63" s="28" t="s">
        <v>56</v>
      </c>
      <c r="D63" s="28" t="s">
        <v>84</v>
      </c>
      <c r="E63" s="39" t="s">
        <v>87</v>
      </c>
      <c r="F63" s="39" t="n">
        <v>3</v>
      </c>
      <c r="G63" s="40" t="str">
        <f aca="false">VLOOKUP(E63,Products!$A$5:$E$16,2,FALSE())</f>
        <v>Tablets</v>
      </c>
      <c r="H63" s="41" t="n">
        <f aca="false">INDEX(Products!$D$5:$D$16,MATCH(E63,Products!$A$5:$A$16,0))</f>
        <v>1680</v>
      </c>
      <c r="I63" s="41" t="n">
        <f aca="false">F63*H63</f>
        <v>5040</v>
      </c>
      <c r="J63" s="41" t="n">
        <f aca="false">I63*VLOOKUP(E63,Products!$A$5:$E$16,5,FALSE())</f>
        <v>992.88</v>
      </c>
    </row>
    <row r="64" customFormat="false" ht="15" hidden="false" customHeight="true" outlineLevel="0" collapsed="false">
      <c r="A64" s="31" t="s">
        <v>156</v>
      </c>
      <c r="B64" s="42" t="n">
        <v>45960</v>
      </c>
      <c r="C64" s="31" t="s">
        <v>52</v>
      </c>
      <c r="D64" s="31" t="s">
        <v>92</v>
      </c>
      <c r="E64" s="43" t="s">
        <v>93</v>
      </c>
      <c r="F64" s="43" t="n">
        <v>3</v>
      </c>
      <c r="G64" s="44" t="str">
        <f aca="false">VLOOKUP(E64,Products!$A$5:$E$16,2,FALSE())</f>
        <v>Office Chairs</v>
      </c>
      <c r="H64" s="45" t="n">
        <f aca="false">INDEX(Products!$D$5:$D$16,MATCH(E64,Products!$A$5:$A$16,0))</f>
        <v>880</v>
      </c>
      <c r="I64" s="45" t="n">
        <f aca="false">F64*H64</f>
        <v>2640</v>
      </c>
      <c r="J64" s="45" t="n">
        <f aca="false">I64*VLOOKUP(E64,Products!$A$5:$E$16,5,FALSE())</f>
        <v>451.44</v>
      </c>
    </row>
    <row r="65" customFormat="false" ht="15" hidden="false" customHeight="true" outlineLevel="0" collapsed="false">
      <c r="A65" s="28" t="s">
        <v>157</v>
      </c>
      <c r="B65" s="38" t="n">
        <v>45355</v>
      </c>
      <c r="C65" s="28" t="s">
        <v>54</v>
      </c>
      <c r="D65" s="28" t="s">
        <v>92</v>
      </c>
      <c r="E65" s="39" t="s">
        <v>95</v>
      </c>
      <c r="F65" s="39" t="n">
        <v>3</v>
      </c>
      <c r="G65" s="40" t="str">
        <f aca="false">VLOOKUP(E65,Products!$A$5:$E$16,2,FALSE())</f>
        <v>Air Conditioners</v>
      </c>
      <c r="H65" s="41" t="n">
        <f aca="false">INDEX(Products!$D$5:$D$16,MATCH(E65,Products!$A$5:$A$16,0))</f>
        <v>2890</v>
      </c>
      <c r="I65" s="41" t="n">
        <f aca="false">F65*H65</f>
        <v>8670</v>
      </c>
      <c r="J65" s="41" t="n">
        <f aca="false">I65*VLOOKUP(E65,Products!$A$5:$E$16,5,FALSE())</f>
        <v>2410.26</v>
      </c>
    </row>
    <row r="66" customFormat="false" ht="15" hidden="false" customHeight="true" outlineLevel="0" collapsed="false">
      <c r="A66" s="31" t="s">
        <v>158</v>
      </c>
      <c r="B66" s="42" t="n">
        <v>45463</v>
      </c>
      <c r="C66" s="31" t="s">
        <v>58</v>
      </c>
      <c r="D66" s="31" t="s">
        <v>92</v>
      </c>
      <c r="E66" s="43" t="s">
        <v>97</v>
      </c>
      <c r="F66" s="43" t="n">
        <v>1</v>
      </c>
      <c r="G66" s="44" t="str">
        <f aca="false">VLOOKUP(E66,Products!$A$5:$E$16,2,FALSE())</f>
        <v>Laptops</v>
      </c>
      <c r="H66" s="45" t="n">
        <f aca="false">INDEX(Products!$D$5:$D$16,MATCH(E66,Products!$A$5:$A$16,0))</f>
        <v>4120</v>
      </c>
      <c r="I66" s="45" t="n">
        <f aca="false">F66*H66</f>
        <v>4120</v>
      </c>
      <c r="J66" s="45" t="n">
        <f aca="false">I66*VLOOKUP(E66,Products!$A$5:$E$16,5,FALSE())</f>
        <v>1013.52</v>
      </c>
    </row>
    <row r="67" customFormat="false" ht="15" hidden="false" customHeight="true" outlineLevel="0" collapsed="false">
      <c r="A67" s="28" t="s">
        <v>159</v>
      </c>
      <c r="B67" s="38" t="n">
        <v>45386</v>
      </c>
      <c r="C67" s="28" t="s">
        <v>54</v>
      </c>
      <c r="D67" s="28" t="s">
        <v>84</v>
      </c>
      <c r="E67" s="39" t="s">
        <v>141</v>
      </c>
      <c r="F67" s="39" t="n">
        <v>3</v>
      </c>
      <c r="G67" s="40" t="str">
        <f aca="false">VLOOKUP(E67,Products!$A$5:$E$16,2,FALSE())</f>
        <v>Bookcases</v>
      </c>
      <c r="H67" s="41" t="n">
        <f aca="false">INDEX(Products!$D$5:$D$16,MATCH(E67,Products!$A$5:$A$16,0))</f>
        <v>940</v>
      </c>
      <c r="I67" s="41" t="n">
        <f aca="false">F67*H67</f>
        <v>2820</v>
      </c>
      <c r="J67" s="41" t="n">
        <f aca="false">I67*VLOOKUP(E67,Products!$A$5:$E$16,5,FALSE())</f>
        <v>459.66</v>
      </c>
    </row>
    <row r="68" customFormat="false" ht="15" hidden="false" customHeight="true" outlineLevel="0" collapsed="false">
      <c r="A68" s="31" t="s">
        <v>160</v>
      </c>
      <c r="B68" s="42" t="n">
        <v>45763</v>
      </c>
      <c r="C68" s="31" t="s">
        <v>54</v>
      </c>
      <c r="D68" s="31" t="s">
        <v>84</v>
      </c>
      <c r="E68" s="43" t="s">
        <v>124</v>
      </c>
      <c r="F68" s="43" t="n">
        <v>3</v>
      </c>
      <c r="G68" s="44" t="str">
        <f aca="false">VLOOKUP(E68,Products!$A$5:$E$16,2,FALSE())</f>
        <v>Washing Machines</v>
      </c>
      <c r="H68" s="45" t="n">
        <f aca="false">INDEX(Products!$D$5:$D$16,MATCH(E68,Products!$A$5:$A$16,0))</f>
        <v>2680</v>
      </c>
      <c r="I68" s="45" t="n">
        <f aca="false">F68*H68</f>
        <v>8040</v>
      </c>
      <c r="J68" s="45" t="n">
        <f aca="false">I68*VLOOKUP(E68,Products!$A$5:$E$16,5,FALSE())</f>
        <v>2114.52</v>
      </c>
    </row>
    <row r="69" customFormat="false" ht="15" hidden="false" customHeight="true" outlineLevel="0" collapsed="false">
      <c r="A69" s="28" t="s">
        <v>161</v>
      </c>
      <c r="B69" s="38" t="n">
        <v>45957</v>
      </c>
      <c r="C69" s="28" t="s">
        <v>52</v>
      </c>
      <c r="D69" s="28" t="s">
        <v>111</v>
      </c>
      <c r="E69" s="39" t="s">
        <v>114</v>
      </c>
      <c r="F69" s="39" t="n">
        <v>2</v>
      </c>
      <c r="G69" s="40" t="str">
        <f aca="false">VLOOKUP(E69,Products!$A$5:$E$16,2,FALSE())</f>
        <v>Desks</v>
      </c>
      <c r="H69" s="41" t="n">
        <f aca="false">INDEX(Products!$D$5:$D$16,MATCH(E69,Products!$A$5:$A$16,0))</f>
        <v>1420</v>
      </c>
      <c r="I69" s="41" t="n">
        <f aca="false">F69*H69</f>
        <v>2840</v>
      </c>
      <c r="J69" s="41" t="n">
        <f aca="false">I69*VLOOKUP(E69,Products!$A$5:$E$16,5,FALSE())</f>
        <v>431.68</v>
      </c>
    </row>
    <row r="70" customFormat="false" ht="15" hidden="false" customHeight="true" outlineLevel="0" collapsed="false">
      <c r="A70" s="31" t="s">
        <v>162</v>
      </c>
      <c r="B70" s="42" t="n">
        <v>45826</v>
      </c>
      <c r="C70" s="31" t="s">
        <v>56</v>
      </c>
      <c r="D70" s="31" t="s">
        <v>92</v>
      </c>
      <c r="E70" s="43" t="s">
        <v>87</v>
      </c>
      <c r="F70" s="43" t="n">
        <v>4</v>
      </c>
      <c r="G70" s="44" t="str">
        <f aca="false">VLOOKUP(E70,Products!$A$5:$E$16,2,FALSE())</f>
        <v>Tablets</v>
      </c>
      <c r="H70" s="45" t="n">
        <f aca="false">INDEX(Products!$D$5:$D$16,MATCH(E70,Products!$A$5:$A$16,0))</f>
        <v>1680</v>
      </c>
      <c r="I70" s="45" t="n">
        <f aca="false">F70*H70</f>
        <v>6720</v>
      </c>
      <c r="J70" s="45" t="n">
        <f aca="false">I70*VLOOKUP(E70,Products!$A$5:$E$16,5,FALSE())</f>
        <v>1323.84</v>
      </c>
    </row>
    <row r="71" customFormat="false" ht="15" hidden="false" customHeight="true" outlineLevel="0" collapsed="false">
      <c r="A71" s="28" t="s">
        <v>163</v>
      </c>
      <c r="B71" s="38" t="n">
        <v>46000</v>
      </c>
      <c r="C71" s="28" t="s">
        <v>54</v>
      </c>
      <c r="D71" s="28" t="s">
        <v>92</v>
      </c>
      <c r="E71" s="39" t="s">
        <v>90</v>
      </c>
      <c r="F71" s="39" t="n">
        <v>2</v>
      </c>
      <c r="G71" s="40" t="str">
        <f aca="false">VLOOKUP(E71,Products!$A$5:$E$16,2,FALSE())</f>
        <v>Monitors</v>
      </c>
      <c r="H71" s="41" t="n">
        <f aca="false">INDEX(Products!$D$5:$D$16,MATCH(E71,Products!$A$5:$A$16,0))</f>
        <v>1190</v>
      </c>
      <c r="I71" s="41" t="n">
        <f aca="false">F71*H71</f>
        <v>2380</v>
      </c>
      <c r="J71" s="41" t="n">
        <f aca="false">I71*VLOOKUP(E71,Products!$A$5:$E$16,5,FALSE())</f>
        <v>449.82</v>
      </c>
    </row>
    <row r="72" customFormat="false" ht="15" hidden="false" customHeight="true" outlineLevel="0" collapsed="false">
      <c r="A72" s="31" t="s">
        <v>164</v>
      </c>
      <c r="B72" s="42" t="n">
        <v>45946</v>
      </c>
      <c r="C72" s="31" t="s">
        <v>56</v>
      </c>
      <c r="D72" s="31" t="s">
        <v>92</v>
      </c>
      <c r="E72" s="43" t="s">
        <v>85</v>
      </c>
      <c r="F72" s="43" t="n">
        <v>4</v>
      </c>
      <c r="G72" s="44" t="str">
        <f aca="false">VLOOKUP(E72,Products!$A$5:$E$16,2,FALSE())</f>
        <v>Refrigerators</v>
      </c>
      <c r="H72" s="45" t="n">
        <f aca="false">INDEX(Products!$D$5:$D$16,MATCH(E72,Products!$A$5:$A$16,0))</f>
        <v>3450</v>
      </c>
      <c r="I72" s="45" t="n">
        <f aca="false">F72*H72</f>
        <v>13800</v>
      </c>
      <c r="J72" s="45" t="n">
        <f aca="false">I72*VLOOKUP(E72,Products!$A$5:$E$16,5,FALSE())</f>
        <v>4015.8</v>
      </c>
    </row>
    <row r="73" customFormat="false" ht="15" hidden="false" customHeight="true" outlineLevel="0" collapsed="false">
      <c r="A73" s="28" t="s">
        <v>165</v>
      </c>
      <c r="B73" s="38" t="n">
        <v>45899</v>
      </c>
      <c r="C73" s="28" t="s">
        <v>54</v>
      </c>
      <c r="D73" s="28" t="s">
        <v>84</v>
      </c>
      <c r="E73" s="39" t="s">
        <v>141</v>
      </c>
      <c r="F73" s="39" t="n">
        <v>1</v>
      </c>
      <c r="G73" s="40" t="str">
        <f aca="false">VLOOKUP(E73,Products!$A$5:$E$16,2,FALSE())</f>
        <v>Bookcases</v>
      </c>
      <c r="H73" s="41" t="n">
        <f aca="false">INDEX(Products!$D$5:$D$16,MATCH(E73,Products!$A$5:$A$16,0))</f>
        <v>940</v>
      </c>
      <c r="I73" s="41" t="n">
        <f aca="false">F73*H73</f>
        <v>940</v>
      </c>
      <c r="J73" s="41" t="n">
        <f aca="false">I73*VLOOKUP(E73,Products!$A$5:$E$16,5,FALSE())</f>
        <v>153.22</v>
      </c>
    </row>
    <row r="74" customFormat="false" ht="15" hidden="false" customHeight="true" outlineLevel="0" collapsed="false">
      <c r="A74" s="31" t="s">
        <v>166</v>
      </c>
      <c r="B74" s="42" t="n">
        <v>45629</v>
      </c>
      <c r="C74" s="31" t="s">
        <v>58</v>
      </c>
      <c r="D74" s="31" t="s">
        <v>84</v>
      </c>
      <c r="E74" s="43" t="s">
        <v>85</v>
      </c>
      <c r="F74" s="43" t="n">
        <v>4</v>
      </c>
      <c r="G74" s="44" t="str">
        <f aca="false">VLOOKUP(E74,Products!$A$5:$E$16,2,FALSE())</f>
        <v>Refrigerators</v>
      </c>
      <c r="H74" s="45" t="n">
        <f aca="false">INDEX(Products!$D$5:$D$16,MATCH(E74,Products!$A$5:$A$16,0))</f>
        <v>3450</v>
      </c>
      <c r="I74" s="45" t="n">
        <f aca="false">F74*H74</f>
        <v>13800</v>
      </c>
      <c r="J74" s="45" t="n">
        <f aca="false">I74*VLOOKUP(E74,Products!$A$5:$E$16,5,FALSE())</f>
        <v>4015.8</v>
      </c>
    </row>
    <row r="75" customFormat="false" ht="15" hidden="false" customHeight="true" outlineLevel="0" collapsed="false">
      <c r="A75" s="28" t="s">
        <v>167</v>
      </c>
      <c r="B75" s="38" t="n">
        <v>45606</v>
      </c>
      <c r="C75" s="28" t="s">
        <v>54</v>
      </c>
      <c r="D75" s="28" t="s">
        <v>84</v>
      </c>
      <c r="E75" s="39" t="s">
        <v>93</v>
      </c>
      <c r="F75" s="39" t="n">
        <v>2</v>
      </c>
      <c r="G75" s="40" t="str">
        <f aca="false">VLOOKUP(E75,Products!$A$5:$E$16,2,FALSE())</f>
        <v>Office Chairs</v>
      </c>
      <c r="H75" s="41" t="n">
        <f aca="false">INDEX(Products!$D$5:$D$16,MATCH(E75,Products!$A$5:$A$16,0))</f>
        <v>880</v>
      </c>
      <c r="I75" s="41" t="n">
        <f aca="false">F75*H75</f>
        <v>1760</v>
      </c>
      <c r="J75" s="41" t="n">
        <f aca="false">I75*VLOOKUP(E75,Products!$A$5:$E$16,5,FALSE())</f>
        <v>300.96</v>
      </c>
    </row>
    <row r="76" customFormat="false" ht="15" hidden="false" customHeight="true" outlineLevel="0" collapsed="false">
      <c r="A76" s="31" t="s">
        <v>168</v>
      </c>
      <c r="B76" s="42" t="n">
        <v>45640</v>
      </c>
      <c r="C76" s="31" t="s">
        <v>52</v>
      </c>
      <c r="D76" s="31" t="s">
        <v>111</v>
      </c>
      <c r="E76" s="43" t="s">
        <v>95</v>
      </c>
      <c r="F76" s="43" t="n">
        <v>3</v>
      </c>
      <c r="G76" s="44" t="str">
        <f aca="false">VLOOKUP(E76,Products!$A$5:$E$16,2,FALSE())</f>
        <v>Air Conditioners</v>
      </c>
      <c r="H76" s="45" t="n">
        <f aca="false">INDEX(Products!$D$5:$D$16,MATCH(E76,Products!$A$5:$A$16,0))</f>
        <v>2890</v>
      </c>
      <c r="I76" s="45" t="n">
        <f aca="false">F76*H76</f>
        <v>8670</v>
      </c>
      <c r="J76" s="45" t="n">
        <f aca="false">I76*VLOOKUP(E76,Products!$A$5:$E$16,5,FALSE())</f>
        <v>2410.26</v>
      </c>
    </row>
    <row r="77" customFormat="false" ht="15" hidden="false" customHeight="true" outlineLevel="0" collapsed="false">
      <c r="A77" s="28" t="s">
        <v>169</v>
      </c>
      <c r="B77" s="38" t="n">
        <v>45607</v>
      </c>
      <c r="C77" s="28" t="s">
        <v>60</v>
      </c>
      <c r="D77" s="28" t="s">
        <v>84</v>
      </c>
      <c r="E77" s="39" t="s">
        <v>108</v>
      </c>
      <c r="F77" s="39" t="n">
        <v>1</v>
      </c>
      <c r="G77" s="40" t="str">
        <f aca="false">VLOOKUP(E77,Products!$A$5:$E$16,2,FALSE())</f>
        <v>Smartphones</v>
      </c>
      <c r="H77" s="41" t="n">
        <f aca="false">INDEX(Products!$D$5:$D$16,MATCH(E77,Products!$A$5:$A$16,0))</f>
        <v>2750</v>
      </c>
      <c r="I77" s="41" t="n">
        <f aca="false">F77*H77</f>
        <v>2750</v>
      </c>
      <c r="J77" s="41" t="n">
        <f aca="false">I77*VLOOKUP(E77,Products!$A$5:$E$16,5,FALSE())</f>
        <v>588.5</v>
      </c>
    </row>
    <row r="78" customFormat="false" ht="15" hidden="false" customHeight="true" outlineLevel="0" collapsed="false">
      <c r="A78" s="31" t="s">
        <v>170</v>
      </c>
      <c r="B78" s="42" t="n">
        <v>45423</v>
      </c>
      <c r="C78" s="31" t="s">
        <v>54</v>
      </c>
      <c r="D78" s="31" t="s">
        <v>92</v>
      </c>
      <c r="E78" s="43" t="s">
        <v>116</v>
      </c>
      <c r="F78" s="43" t="n">
        <v>3</v>
      </c>
      <c r="G78" s="44" t="str">
        <f aca="false">VLOOKUP(E78,Products!$A$5:$E$16,2,FALSE())</f>
        <v>Paper Shredders</v>
      </c>
      <c r="H78" s="45" t="n">
        <f aca="false">INDEX(Products!$D$5:$D$16,MATCH(E78,Products!$A$5:$A$16,0))</f>
        <v>640</v>
      </c>
      <c r="I78" s="45" t="n">
        <f aca="false">F78*H78</f>
        <v>1920</v>
      </c>
      <c r="J78" s="45" t="n">
        <f aca="false">I78*VLOOKUP(E78,Products!$A$5:$E$16,5,FALSE())</f>
        <v>303.36</v>
      </c>
    </row>
    <row r="79" customFormat="false" ht="15" hidden="false" customHeight="true" outlineLevel="0" collapsed="false">
      <c r="A79" s="28" t="s">
        <v>171</v>
      </c>
      <c r="B79" s="38" t="n">
        <v>45348</v>
      </c>
      <c r="C79" s="28" t="s">
        <v>56</v>
      </c>
      <c r="D79" s="28" t="s">
        <v>92</v>
      </c>
      <c r="E79" s="39" t="s">
        <v>108</v>
      </c>
      <c r="F79" s="39" t="n">
        <v>3</v>
      </c>
      <c r="G79" s="40" t="str">
        <f aca="false">VLOOKUP(E79,Products!$A$5:$E$16,2,FALSE())</f>
        <v>Smartphones</v>
      </c>
      <c r="H79" s="41" t="n">
        <f aca="false">INDEX(Products!$D$5:$D$16,MATCH(E79,Products!$A$5:$A$16,0))</f>
        <v>2750</v>
      </c>
      <c r="I79" s="41" t="n">
        <f aca="false">F79*H79</f>
        <v>8250</v>
      </c>
      <c r="J79" s="41" t="n">
        <f aca="false">I79*VLOOKUP(E79,Products!$A$5:$E$16,5,FALSE())</f>
        <v>1765.5</v>
      </c>
    </row>
    <row r="80" customFormat="false" ht="15" hidden="false" customHeight="true" outlineLevel="0" collapsed="false">
      <c r="A80" s="31" t="s">
        <v>172</v>
      </c>
      <c r="B80" s="42" t="n">
        <v>45666</v>
      </c>
      <c r="C80" s="31" t="s">
        <v>52</v>
      </c>
      <c r="D80" s="31" t="s">
        <v>84</v>
      </c>
      <c r="E80" s="43" t="s">
        <v>116</v>
      </c>
      <c r="F80" s="43" t="n">
        <v>2</v>
      </c>
      <c r="G80" s="44" t="str">
        <f aca="false">VLOOKUP(E80,Products!$A$5:$E$16,2,FALSE())</f>
        <v>Paper Shredders</v>
      </c>
      <c r="H80" s="45" t="n">
        <f aca="false">INDEX(Products!$D$5:$D$16,MATCH(E80,Products!$A$5:$A$16,0))</f>
        <v>640</v>
      </c>
      <c r="I80" s="45" t="n">
        <f aca="false">F80*H80</f>
        <v>1280</v>
      </c>
      <c r="J80" s="45" t="n">
        <f aca="false">I80*VLOOKUP(E80,Products!$A$5:$E$16,5,FALSE())</f>
        <v>202.24</v>
      </c>
    </row>
    <row r="81" customFormat="false" ht="15" hidden="false" customHeight="true" outlineLevel="0" collapsed="false">
      <c r="A81" s="28" t="s">
        <v>173</v>
      </c>
      <c r="B81" s="38" t="n">
        <v>45537</v>
      </c>
      <c r="C81" s="28" t="s">
        <v>52</v>
      </c>
      <c r="D81" s="28" t="s">
        <v>84</v>
      </c>
      <c r="E81" s="39" t="s">
        <v>90</v>
      </c>
      <c r="F81" s="39" t="n">
        <v>2</v>
      </c>
      <c r="G81" s="40" t="str">
        <f aca="false">VLOOKUP(E81,Products!$A$5:$E$16,2,FALSE())</f>
        <v>Monitors</v>
      </c>
      <c r="H81" s="41" t="n">
        <f aca="false">INDEX(Products!$D$5:$D$16,MATCH(E81,Products!$A$5:$A$16,0))</f>
        <v>1190</v>
      </c>
      <c r="I81" s="41" t="n">
        <f aca="false">F81*H81</f>
        <v>2380</v>
      </c>
      <c r="J81" s="41" t="n">
        <f aca="false">I81*VLOOKUP(E81,Products!$A$5:$E$16,5,FALSE())</f>
        <v>449.82</v>
      </c>
    </row>
    <row r="82" customFormat="false" ht="15" hidden="false" customHeight="true" outlineLevel="0" collapsed="false">
      <c r="A82" s="31" t="s">
        <v>174</v>
      </c>
      <c r="B82" s="42" t="n">
        <v>45616</v>
      </c>
      <c r="C82" s="31" t="s">
        <v>56</v>
      </c>
      <c r="D82" s="31" t="s">
        <v>92</v>
      </c>
      <c r="E82" s="43" t="s">
        <v>85</v>
      </c>
      <c r="F82" s="43" t="n">
        <v>1</v>
      </c>
      <c r="G82" s="44" t="str">
        <f aca="false">VLOOKUP(E82,Products!$A$5:$E$16,2,FALSE())</f>
        <v>Refrigerators</v>
      </c>
      <c r="H82" s="45" t="n">
        <f aca="false">INDEX(Products!$D$5:$D$16,MATCH(E82,Products!$A$5:$A$16,0))</f>
        <v>3450</v>
      </c>
      <c r="I82" s="45" t="n">
        <f aca="false">F82*H82</f>
        <v>3450</v>
      </c>
      <c r="J82" s="45" t="n">
        <f aca="false">I82*VLOOKUP(E82,Products!$A$5:$E$16,5,FALSE())</f>
        <v>1003.95</v>
      </c>
    </row>
    <row r="83" customFormat="false" ht="15" hidden="false" customHeight="true" outlineLevel="0" collapsed="false">
      <c r="A83" s="28" t="s">
        <v>175</v>
      </c>
      <c r="B83" s="38" t="n">
        <v>45849</v>
      </c>
      <c r="C83" s="28" t="s">
        <v>56</v>
      </c>
      <c r="D83" s="28" t="s">
        <v>92</v>
      </c>
      <c r="E83" s="39" t="s">
        <v>95</v>
      </c>
      <c r="F83" s="39" t="n">
        <v>3</v>
      </c>
      <c r="G83" s="40" t="str">
        <f aca="false">VLOOKUP(E83,Products!$A$5:$E$16,2,FALSE())</f>
        <v>Air Conditioners</v>
      </c>
      <c r="H83" s="41" t="n">
        <f aca="false">INDEX(Products!$D$5:$D$16,MATCH(E83,Products!$A$5:$A$16,0))</f>
        <v>2890</v>
      </c>
      <c r="I83" s="41" t="n">
        <f aca="false">F83*H83</f>
        <v>8670</v>
      </c>
      <c r="J83" s="41" t="n">
        <f aca="false">I83*VLOOKUP(E83,Products!$A$5:$E$16,5,FALSE())</f>
        <v>2410.26</v>
      </c>
    </row>
    <row r="84" customFormat="false" ht="15" hidden="false" customHeight="true" outlineLevel="0" collapsed="false">
      <c r="A84" s="31" t="s">
        <v>176</v>
      </c>
      <c r="B84" s="42" t="n">
        <v>45643</v>
      </c>
      <c r="C84" s="31" t="s">
        <v>54</v>
      </c>
      <c r="D84" s="31" t="s">
        <v>84</v>
      </c>
      <c r="E84" s="43" t="s">
        <v>95</v>
      </c>
      <c r="F84" s="43" t="n">
        <v>4</v>
      </c>
      <c r="G84" s="44" t="str">
        <f aca="false">VLOOKUP(E84,Products!$A$5:$E$16,2,FALSE())</f>
        <v>Air Conditioners</v>
      </c>
      <c r="H84" s="45" t="n">
        <f aca="false">INDEX(Products!$D$5:$D$16,MATCH(E84,Products!$A$5:$A$16,0))</f>
        <v>2890</v>
      </c>
      <c r="I84" s="45" t="n">
        <f aca="false">F84*H84</f>
        <v>11560</v>
      </c>
      <c r="J84" s="45" t="n">
        <f aca="false">I84*VLOOKUP(E84,Products!$A$5:$E$16,5,FALSE())</f>
        <v>3213.68</v>
      </c>
    </row>
    <row r="85" customFormat="false" ht="15" hidden="false" customHeight="true" outlineLevel="0" collapsed="false">
      <c r="A85" s="28" t="s">
        <v>177</v>
      </c>
      <c r="B85" s="38" t="n">
        <v>45823</v>
      </c>
      <c r="C85" s="28" t="s">
        <v>60</v>
      </c>
      <c r="D85" s="28" t="s">
        <v>92</v>
      </c>
      <c r="E85" s="39" t="s">
        <v>141</v>
      </c>
      <c r="F85" s="39" t="n">
        <v>4</v>
      </c>
      <c r="G85" s="40" t="str">
        <f aca="false">VLOOKUP(E85,Products!$A$5:$E$16,2,FALSE())</f>
        <v>Bookcases</v>
      </c>
      <c r="H85" s="41" t="n">
        <f aca="false">INDEX(Products!$D$5:$D$16,MATCH(E85,Products!$A$5:$A$16,0))</f>
        <v>940</v>
      </c>
      <c r="I85" s="41" t="n">
        <f aca="false">F85*H85</f>
        <v>3760</v>
      </c>
      <c r="J85" s="41" t="n">
        <f aca="false">I85*VLOOKUP(E85,Products!$A$5:$E$16,5,FALSE())</f>
        <v>612.88</v>
      </c>
    </row>
    <row r="86" customFormat="false" ht="15" hidden="false" customHeight="true" outlineLevel="0" collapsed="false">
      <c r="A86" s="31" t="s">
        <v>178</v>
      </c>
      <c r="B86" s="42" t="n">
        <v>45740</v>
      </c>
      <c r="C86" s="31" t="s">
        <v>56</v>
      </c>
      <c r="D86" s="31" t="s">
        <v>84</v>
      </c>
      <c r="E86" s="43" t="s">
        <v>85</v>
      </c>
      <c r="F86" s="43" t="n">
        <v>3</v>
      </c>
      <c r="G86" s="44" t="str">
        <f aca="false">VLOOKUP(E86,Products!$A$5:$E$16,2,FALSE())</f>
        <v>Refrigerators</v>
      </c>
      <c r="H86" s="45" t="n">
        <f aca="false">INDEX(Products!$D$5:$D$16,MATCH(E86,Products!$A$5:$A$16,0))</f>
        <v>3450</v>
      </c>
      <c r="I86" s="45" t="n">
        <f aca="false">F86*H86</f>
        <v>10350</v>
      </c>
      <c r="J86" s="45" t="n">
        <f aca="false">I86*VLOOKUP(E86,Products!$A$5:$E$16,5,FALSE())</f>
        <v>3011.85</v>
      </c>
    </row>
    <row r="87" customFormat="false" ht="15" hidden="false" customHeight="true" outlineLevel="0" collapsed="false">
      <c r="A87" s="28" t="s">
        <v>179</v>
      </c>
      <c r="B87" s="38" t="n">
        <v>45686</v>
      </c>
      <c r="C87" s="28" t="s">
        <v>54</v>
      </c>
      <c r="D87" s="28" t="s">
        <v>84</v>
      </c>
      <c r="E87" s="39" t="s">
        <v>97</v>
      </c>
      <c r="F87" s="39" t="n">
        <v>2</v>
      </c>
      <c r="G87" s="40" t="str">
        <f aca="false">VLOOKUP(E87,Products!$A$5:$E$16,2,FALSE())</f>
        <v>Laptops</v>
      </c>
      <c r="H87" s="41" t="n">
        <f aca="false">INDEX(Products!$D$5:$D$16,MATCH(E87,Products!$A$5:$A$16,0))</f>
        <v>4120</v>
      </c>
      <c r="I87" s="41" t="n">
        <f aca="false">F87*H87</f>
        <v>8240</v>
      </c>
      <c r="J87" s="41" t="n">
        <f aca="false">I87*VLOOKUP(E87,Products!$A$5:$E$16,5,FALSE())</f>
        <v>2027.04</v>
      </c>
    </row>
    <row r="88" customFormat="false" ht="15" hidden="false" customHeight="true" outlineLevel="0" collapsed="false">
      <c r="A88" s="31" t="s">
        <v>180</v>
      </c>
      <c r="B88" s="42" t="n">
        <v>45811</v>
      </c>
      <c r="C88" s="31" t="s">
        <v>60</v>
      </c>
      <c r="D88" s="31" t="s">
        <v>84</v>
      </c>
      <c r="E88" s="43" t="s">
        <v>95</v>
      </c>
      <c r="F88" s="43" t="n">
        <v>2</v>
      </c>
      <c r="G88" s="44" t="str">
        <f aca="false">VLOOKUP(E88,Products!$A$5:$E$16,2,FALSE())</f>
        <v>Air Conditioners</v>
      </c>
      <c r="H88" s="45" t="n">
        <f aca="false">INDEX(Products!$D$5:$D$16,MATCH(E88,Products!$A$5:$A$16,0))</f>
        <v>2890</v>
      </c>
      <c r="I88" s="45" t="n">
        <f aca="false">F88*H88</f>
        <v>5780</v>
      </c>
      <c r="J88" s="45" t="n">
        <f aca="false">I88*VLOOKUP(E88,Products!$A$5:$E$16,5,FALSE())</f>
        <v>1606.84</v>
      </c>
    </row>
    <row r="89" customFormat="false" ht="15" hidden="false" customHeight="true" outlineLevel="0" collapsed="false">
      <c r="A89" s="28" t="s">
        <v>181</v>
      </c>
      <c r="B89" s="38" t="n">
        <v>45820</v>
      </c>
      <c r="C89" s="28" t="s">
        <v>54</v>
      </c>
      <c r="D89" s="28" t="s">
        <v>84</v>
      </c>
      <c r="E89" s="39" t="s">
        <v>124</v>
      </c>
      <c r="F89" s="39" t="n">
        <v>1</v>
      </c>
      <c r="G89" s="40" t="str">
        <f aca="false">VLOOKUP(E89,Products!$A$5:$E$16,2,FALSE())</f>
        <v>Washing Machines</v>
      </c>
      <c r="H89" s="41" t="n">
        <f aca="false">INDEX(Products!$D$5:$D$16,MATCH(E89,Products!$A$5:$A$16,0))</f>
        <v>2680</v>
      </c>
      <c r="I89" s="41" t="n">
        <f aca="false">F89*H89</f>
        <v>2680</v>
      </c>
      <c r="J89" s="41" t="n">
        <f aca="false">I89*VLOOKUP(E89,Products!$A$5:$E$16,5,FALSE())</f>
        <v>704.84</v>
      </c>
    </row>
    <row r="90" customFormat="false" ht="15" hidden="false" customHeight="true" outlineLevel="0" collapsed="false">
      <c r="A90" s="31" t="s">
        <v>182</v>
      </c>
      <c r="B90" s="42" t="n">
        <v>45529</v>
      </c>
      <c r="C90" s="31" t="s">
        <v>52</v>
      </c>
      <c r="D90" s="31" t="s">
        <v>84</v>
      </c>
      <c r="E90" s="43" t="s">
        <v>97</v>
      </c>
      <c r="F90" s="43" t="n">
        <v>2</v>
      </c>
      <c r="G90" s="44" t="str">
        <f aca="false">VLOOKUP(E90,Products!$A$5:$E$16,2,FALSE())</f>
        <v>Laptops</v>
      </c>
      <c r="H90" s="45" t="n">
        <f aca="false">INDEX(Products!$D$5:$D$16,MATCH(E90,Products!$A$5:$A$16,0))</f>
        <v>4120</v>
      </c>
      <c r="I90" s="45" t="n">
        <f aca="false">F90*H90</f>
        <v>8240</v>
      </c>
      <c r="J90" s="45" t="n">
        <f aca="false">I90*VLOOKUP(E90,Products!$A$5:$E$16,5,FALSE())</f>
        <v>2027.04</v>
      </c>
    </row>
    <row r="91" customFormat="false" ht="15" hidden="false" customHeight="true" outlineLevel="0" collapsed="false">
      <c r="A91" s="28" t="s">
        <v>183</v>
      </c>
      <c r="B91" s="38" t="n">
        <v>45848</v>
      </c>
      <c r="C91" s="28" t="s">
        <v>58</v>
      </c>
      <c r="D91" s="28" t="s">
        <v>84</v>
      </c>
      <c r="E91" s="39" t="s">
        <v>97</v>
      </c>
      <c r="F91" s="39" t="n">
        <v>1</v>
      </c>
      <c r="G91" s="40" t="str">
        <f aca="false">VLOOKUP(E91,Products!$A$5:$E$16,2,FALSE())</f>
        <v>Laptops</v>
      </c>
      <c r="H91" s="41" t="n">
        <f aca="false">INDEX(Products!$D$5:$D$16,MATCH(E91,Products!$A$5:$A$16,0))</f>
        <v>4120</v>
      </c>
      <c r="I91" s="41" t="n">
        <f aca="false">F91*H91</f>
        <v>4120</v>
      </c>
      <c r="J91" s="41" t="n">
        <f aca="false">I91*VLOOKUP(E91,Products!$A$5:$E$16,5,FALSE())</f>
        <v>1013.52</v>
      </c>
    </row>
    <row r="92" customFormat="false" ht="15" hidden="false" customHeight="true" outlineLevel="0" collapsed="false">
      <c r="A92" s="31" t="s">
        <v>184</v>
      </c>
      <c r="B92" s="42" t="n">
        <v>45953</v>
      </c>
      <c r="C92" s="31" t="s">
        <v>52</v>
      </c>
      <c r="D92" s="31" t="s">
        <v>92</v>
      </c>
      <c r="E92" s="43" t="s">
        <v>93</v>
      </c>
      <c r="F92" s="43" t="n">
        <v>2</v>
      </c>
      <c r="G92" s="44" t="str">
        <f aca="false">VLOOKUP(E92,Products!$A$5:$E$16,2,FALSE())</f>
        <v>Office Chairs</v>
      </c>
      <c r="H92" s="45" t="n">
        <f aca="false">INDEX(Products!$D$5:$D$16,MATCH(E92,Products!$A$5:$A$16,0))</f>
        <v>880</v>
      </c>
      <c r="I92" s="45" t="n">
        <f aca="false">F92*H92</f>
        <v>1760</v>
      </c>
      <c r="J92" s="45" t="n">
        <f aca="false">I92*VLOOKUP(E92,Products!$A$5:$E$16,5,FALSE())</f>
        <v>300.96</v>
      </c>
    </row>
    <row r="93" customFormat="false" ht="15" hidden="false" customHeight="true" outlineLevel="0" collapsed="false">
      <c r="A93" s="28" t="s">
        <v>185</v>
      </c>
      <c r="B93" s="38" t="n">
        <v>45475</v>
      </c>
      <c r="C93" s="28" t="s">
        <v>60</v>
      </c>
      <c r="D93" s="28" t="s">
        <v>84</v>
      </c>
      <c r="E93" s="39" t="s">
        <v>127</v>
      </c>
      <c r="F93" s="39" t="n">
        <v>2</v>
      </c>
      <c r="G93" s="40" t="str">
        <f aca="false">VLOOKUP(E93,Products!$A$5:$E$16,2,FALSE())</f>
        <v>Printers</v>
      </c>
      <c r="H93" s="41" t="n">
        <f aca="false">INDEX(Products!$D$5:$D$16,MATCH(E93,Products!$A$5:$A$16,0))</f>
        <v>1130</v>
      </c>
      <c r="I93" s="41" t="n">
        <f aca="false">F93*H93</f>
        <v>2260</v>
      </c>
      <c r="J93" s="41" t="n">
        <f aca="false">I93*VLOOKUP(E93,Products!$A$5:$E$16,5,FALSE())</f>
        <v>411.32</v>
      </c>
    </row>
    <row r="94" customFormat="false" ht="15" hidden="false" customHeight="true" outlineLevel="0" collapsed="false">
      <c r="A94" s="31" t="s">
        <v>186</v>
      </c>
      <c r="B94" s="42" t="n">
        <v>45968</v>
      </c>
      <c r="C94" s="31" t="s">
        <v>54</v>
      </c>
      <c r="D94" s="31" t="s">
        <v>92</v>
      </c>
      <c r="E94" s="43" t="s">
        <v>85</v>
      </c>
      <c r="F94" s="43" t="n">
        <v>3</v>
      </c>
      <c r="G94" s="44" t="str">
        <f aca="false">VLOOKUP(E94,Products!$A$5:$E$16,2,FALSE())</f>
        <v>Refrigerators</v>
      </c>
      <c r="H94" s="45" t="n">
        <f aca="false">INDEX(Products!$D$5:$D$16,MATCH(E94,Products!$A$5:$A$16,0))</f>
        <v>3450</v>
      </c>
      <c r="I94" s="45" t="n">
        <f aca="false">F94*H94</f>
        <v>10350</v>
      </c>
      <c r="J94" s="45" t="n">
        <f aca="false">I94*VLOOKUP(E94,Products!$A$5:$E$16,5,FALSE())</f>
        <v>3011.85</v>
      </c>
    </row>
    <row r="95" customFormat="false" ht="15" hidden="false" customHeight="true" outlineLevel="0" collapsed="false">
      <c r="A95" s="28" t="s">
        <v>187</v>
      </c>
      <c r="B95" s="38" t="n">
        <v>45987</v>
      </c>
      <c r="C95" s="28" t="s">
        <v>60</v>
      </c>
      <c r="D95" s="28" t="s">
        <v>92</v>
      </c>
      <c r="E95" s="39" t="s">
        <v>141</v>
      </c>
      <c r="F95" s="39" t="n">
        <v>4</v>
      </c>
      <c r="G95" s="40" t="str">
        <f aca="false">VLOOKUP(E95,Products!$A$5:$E$16,2,FALSE())</f>
        <v>Bookcases</v>
      </c>
      <c r="H95" s="41" t="n">
        <f aca="false">INDEX(Products!$D$5:$D$16,MATCH(E95,Products!$A$5:$A$16,0))</f>
        <v>940</v>
      </c>
      <c r="I95" s="41" t="n">
        <f aca="false">F95*H95</f>
        <v>3760</v>
      </c>
      <c r="J95" s="41" t="n">
        <f aca="false">I95*VLOOKUP(E95,Products!$A$5:$E$16,5,FALSE())</f>
        <v>612.88</v>
      </c>
    </row>
    <row r="96" customFormat="false" ht="15" hidden="false" customHeight="true" outlineLevel="0" collapsed="false">
      <c r="A96" s="31" t="s">
        <v>188</v>
      </c>
      <c r="B96" s="42" t="n">
        <v>45916</v>
      </c>
      <c r="C96" s="31" t="s">
        <v>54</v>
      </c>
      <c r="D96" s="31" t="s">
        <v>92</v>
      </c>
      <c r="E96" s="43" t="s">
        <v>108</v>
      </c>
      <c r="F96" s="43" t="n">
        <v>4</v>
      </c>
      <c r="G96" s="44" t="str">
        <f aca="false">VLOOKUP(E96,Products!$A$5:$E$16,2,FALSE())</f>
        <v>Smartphones</v>
      </c>
      <c r="H96" s="45" t="n">
        <f aca="false">INDEX(Products!$D$5:$D$16,MATCH(E96,Products!$A$5:$A$16,0))</f>
        <v>2750</v>
      </c>
      <c r="I96" s="45" t="n">
        <f aca="false">F96*H96</f>
        <v>11000</v>
      </c>
      <c r="J96" s="45" t="n">
        <f aca="false">I96*VLOOKUP(E96,Products!$A$5:$E$16,5,FALSE())</f>
        <v>2354</v>
      </c>
    </row>
    <row r="97" customFormat="false" ht="15" hidden="false" customHeight="true" outlineLevel="0" collapsed="false">
      <c r="A97" s="28" t="s">
        <v>189</v>
      </c>
      <c r="B97" s="38" t="n">
        <v>45676</v>
      </c>
      <c r="C97" s="28" t="s">
        <v>56</v>
      </c>
      <c r="D97" s="28" t="s">
        <v>92</v>
      </c>
      <c r="E97" s="39" t="s">
        <v>90</v>
      </c>
      <c r="F97" s="39" t="n">
        <v>4</v>
      </c>
      <c r="G97" s="40" t="str">
        <f aca="false">VLOOKUP(E97,Products!$A$5:$E$16,2,FALSE())</f>
        <v>Monitors</v>
      </c>
      <c r="H97" s="41" t="n">
        <f aca="false">INDEX(Products!$D$5:$D$16,MATCH(E97,Products!$A$5:$A$16,0))</f>
        <v>1190</v>
      </c>
      <c r="I97" s="41" t="n">
        <f aca="false">F97*H97</f>
        <v>4760</v>
      </c>
      <c r="J97" s="41" t="n">
        <f aca="false">I97*VLOOKUP(E97,Products!$A$5:$E$16,5,FALSE())</f>
        <v>899.64</v>
      </c>
    </row>
    <row r="98" customFormat="false" ht="15" hidden="false" customHeight="true" outlineLevel="0" collapsed="false">
      <c r="A98" s="31" t="s">
        <v>190</v>
      </c>
      <c r="B98" s="42" t="n">
        <v>45791</v>
      </c>
      <c r="C98" s="31" t="s">
        <v>52</v>
      </c>
      <c r="D98" s="31" t="s">
        <v>92</v>
      </c>
      <c r="E98" s="43" t="s">
        <v>95</v>
      </c>
      <c r="F98" s="43" t="n">
        <v>2</v>
      </c>
      <c r="G98" s="44" t="str">
        <f aca="false">VLOOKUP(E98,Products!$A$5:$E$16,2,FALSE())</f>
        <v>Air Conditioners</v>
      </c>
      <c r="H98" s="45" t="n">
        <f aca="false">INDEX(Products!$D$5:$D$16,MATCH(E98,Products!$A$5:$A$16,0))</f>
        <v>2890</v>
      </c>
      <c r="I98" s="45" t="n">
        <f aca="false">F98*H98</f>
        <v>5780</v>
      </c>
      <c r="J98" s="45" t="n">
        <f aca="false">I98*VLOOKUP(E98,Products!$A$5:$E$16,5,FALSE())</f>
        <v>1606.84</v>
      </c>
    </row>
    <row r="99" customFormat="false" ht="15" hidden="false" customHeight="true" outlineLevel="0" collapsed="false">
      <c r="A99" s="28" t="s">
        <v>191</v>
      </c>
      <c r="B99" s="38" t="n">
        <v>45549</v>
      </c>
      <c r="C99" s="28" t="s">
        <v>60</v>
      </c>
      <c r="D99" s="28" t="s">
        <v>84</v>
      </c>
      <c r="E99" s="39" t="s">
        <v>95</v>
      </c>
      <c r="F99" s="39" t="n">
        <v>2</v>
      </c>
      <c r="G99" s="40" t="str">
        <f aca="false">VLOOKUP(E99,Products!$A$5:$E$16,2,FALSE())</f>
        <v>Air Conditioners</v>
      </c>
      <c r="H99" s="41" t="n">
        <f aca="false">INDEX(Products!$D$5:$D$16,MATCH(E99,Products!$A$5:$A$16,0))</f>
        <v>2890</v>
      </c>
      <c r="I99" s="41" t="n">
        <f aca="false">F99*H99</f>
        <v>5780</v>
      </c>
      <c r="J99" s="41" t="n">
        <f aca="false">I99*VLOOKUP(E99,Products!$A$5:$E$16,5,FALSE())</f>
        <v>1606.84</v>
      </c>
    </row>
    <row r="100" customFormat="false" ht="15" hidden="false" customHeight="true" outlineLevel="0" collapsed="false">
      <c r="A100" s="31" t="s">
        <v>192</v>
      </c>
      <c r="B100" s="42" t="n">
        <v>45519</v>
      </c>
      <c r="C100" s="31" t="s">
        <v>54</v>
      </c>
      <c r="D100" s="31" t="s">
        <v>84</v>
      </c>
      <c r="E100" s="43" t="s">
        <v>87</v>
      </c>
      <c r="F100" s="43" t="n">
        <v>4</v>
      </c>
      <c r="G100" s="44" t="str">
        <f aca="false">VLOOKUP(E100,Products!$A$5:$E$16,2,FALSE())</f>
        <v>Tablets</v>
      </c>
      <c r="H100" s="45" t="n">
        <f aca="false">INDEX(Products!$D$5:$D$16,MATCH(E100,Products!$A$5:$A$16,0))</f>
        <v>1680</v>
      </c>
      <c r="I100" s="45" t="n">
        <f aca="false">F100*H100</f>
        <v>6720</v>
      </c>
      <c r="J100" s="45" t="n">
        <f aca="false">I100*VLOOKUP(E100,Products!$A$5:$E$16,5,FALSE())</f>
        <v>1323.84</v>
      </c>
    </row>
    <row r="101" customFormat="false" ht="15" hidden="false" customHeight="true" outlineLevel="0" collapsed="false">
      <c r="A101" s="28" t="s">
        <v>193</v>
      </c>
      <c r="B101" s="38" t="n">
        <v>45593</v>
      </c>
      <c r="C101" s="28" t="s">
        <v>52</v>
      </c>
      <c r="D101" s="28" t="s">
        <v>84</v>
      </c>
      <c r="E101" s="39" t="s">
        <v>97</v>
      </c>
      <c r="F101" s="39" t="n">
        <v>4</v>
      </c>
      <c r="G101" s="40" t="str">
        <f aca="false">VLOOKUP(E101,Products!$A$5:$E$16,2,FALSE())</f>
        <v>Laptops</v>
      </c>
      <c r="H101" s="41" t="n">
        <f aca="false">INDEX(Products!$D$5:$D$16,MATCH(E101,Products!$A$5:$A$16,0))</f>
        <v>4120</v>
      </c>
      <c r="I101" s="41" t="n">
        <f aca="false">F101*H101</f>
        <v>16480</v>
      </c>
      <c r="J101" s="41" t="n">
        <f aca="false">I101*VLOOKUP(E101,Products!$A$5:$E$16,5,FALSE())</f>
        <v>4054.08</v>
      </c>
    </row>
    <row r="102" customFormat="false" ht="15" hidden="false" customHeight="true" outlineLevel="0" collapsed="false">
      <c r="A102" s="31" t="s">
        <v>194</v>
      </c>
      <c r="B102" s="42" t="n">
        <v>45634</v>
      </c>
      <c r="C102" s="31" t="s">
        <v>52</v>
      </c>
      <c r="D102" s="31" t="s">
        <v>92</v>
      </c>
      <c r="E102" s="43" t="s">
        <v>114</v>
      </c>
      <c r="F102" s="43" t="n">
        <v>4</v>
      </c>
      <c r="G102" s="44" t="str">
        <f aca="false">VLOOKUP(E102,Products!$A$5:$E$16,2,FALSE())</f>
        <v>Desks</v>
      </c>
      <c r="H102" s="45" t="n">
        <f aca="false">INDEX(Products!$D$5:$D$16,MATCH(E102,Products!$A$5:$A$16,0))</f>
        <v>1420</v>
      </c>
      <c r="I102" s="45" t="n">
        <f aca="false">F102*H102</f>
        <v>5680</v>
      </c>
      <c r="J102" s="45" t="n">
        <f aca="false">I102*VLOOKUP(E102,Products!$A$5:$E$16,5,FALSE())</f>
        <v>863.36</v>
      </c>
    </row>
    <row r="103" customFormat="false" ht="15" hidden="false" customHeight="true" outlineLevel="0" collapsed="false">
      <c r="A103" s="28" t="s">
        <v>195</v>
      </c>
      <c r="B103" s="38" t="n">
        <v>45694</v>
      </c>
      <c r="C103" s="28" t="s">
        <v>56</v>
      </c>
      <c r="D103" s="28" t="s">
        <v>92</v>
      </c>
      <c r="E103" s="39" t="s">
        <v>127</v>
      </c>
      <c r="F103" s="39" t="n">
        <v>4</v>
      </c>
      <c r="G103" s="40" t="str">
        <f aca="false">VLOOKUP(E103,Products!$A$5:$E$16,2,FALSE())</f>
        <v>Printers</v>
      </c>
      <c r="H103" s="41" t="n">
        <f aca="false">INDEX(Products!$D$5:$D$16,MATCH(E103,Products!$A$5:$A$16,0))</f>
        <v>1130</v>
      </c>
      <c r="I103" s="41" t="n">
        <f aca="false">F103*H103</f>
        <v>4520</v>
      </c>
      <c r="J103" s="41" t="n">
        <f aca="false">I103*VLOOKUP(E103,Products!$A$5:$E$16,5,FALSE())</f>
        <v>822.64</v>
      </c>
    </row>
    <row r="104" customFormat="false" ht="15" hidden="false" customHeight="true" outlineLevel="0" collapsed="false">
      <c r="A104" s="31" t="s">
        <v>196</v>
      </c>
      <c r="B104" s="42" t="n">
        <v>45734</v>
      </c>
      <c r="C104" s="31" t="s">
        <v>60</v>
      </c>
      <c r="D104" s="31" t="s">
        <v>111</v>
      </c>
      <c r="E104" s="43" t="s">
        <v>90</v>
      </c>
      <c r="F104" s="43" t="n">
        <v>4</v>
      </c>
      <c r="G104" s="44" t="str">
        <f aca="false">VLOOKUP(E104,Products!$A$5:$E$16,2,FALSE())</f>
        <v>Monitors</v>
      </c>
      <c r="H104" s="45" t="n">
        <f aca="false">INDEX(Products!$D$5:$D$16,MATCH(E104,Products!$A$5:$A$16,0))</f>
        <v>1190</v>
      </c>
      <c r="I104" s="45" t="n">
        <f aca="false">F104*H104</f>
        <v>4760</v>
      </c>
      <c r="J104" s="45" t="n">
        <f aca="false">I104*VLOOKUP(E104,Products!$A$5:$E$16,5,FALSE())</f>
        <v>899.64</v>
      </c>
    </row>
    <row r="105" customFormat="false" ht="15" hidden="false" customHeight="true" outlineLevel="0" collapsed="false">
      <c r="A105" s="28" t="s">
        <v>197</v>
      </c>
      <c r="B105" s="38" t="n">
        <v>45509</v>
      </c>
      <c r="C105" s="28" t="s">
        <v>52</v>
      </c>
      <c r="D105" s="28" t="s">
        <v>84</v>
      </c>
      <c r="E105" s="39" t="s">
        <v>97</v>
      </c>
      <c r="F105" s="39" t="n">
        <v>4</v>
      </c>
      <c r="G105" s="40" t="str">
        <f aca="false">VLOOKUP(E105,Products!$A$5:$E$16,2,FALSE())</f>
        <v>Laptops</v>
      </c>
      <c r="H105" s="41" t="n">
        <f aca="false">INDEX(Products!$D$5:$D$16,MATCH(E105,Products!$A$5:$A$16,0))</f>
        <v>4120</v>
      </c>
      <c r="I105" s="41" t="n">
        <f aca="false">F105*H105</f>
        <v>16480</v>
      </c>
      <c r="J105" s="41" t="n">
        <f aca="false">I105*VLOOKUP(E105,Products!$A$5:$E$16,5,FALSE())</f>
        <v>4054.08</v>
      </c>
    </row>
    <row r="106" customFormat="false" ht="15" hidden="false" customHeight="true" outlineLevel="0" collapsed="false">
      <c r="A106" s="31" t="s">
        <v>198</v>
      </c>
      <c r="B106" s="42" t="n">
        <v>45852</v>
      </c>
      <c r="C106" s="31" t="s">
        <v>54</v>
      </c>
      <c r="D106" s="31" t="s">
        <v>111</v>
      </c>
      <c r="E106" s="43" t="s">
        <v>93</v>
      </c>
      <c r="F106" s="43" t="n">
        <v>1</v>
      </c>
      <c r="G106" s="44" t="str">
        <f aca="false">VLOOKUP(E106,Products!$A$5:$E$16,2,FALSE())</f>
        <v>Office Chairs</v>
      </c>
      <c r="H106" s="45" t="n">
        <f aca="false">INDEX(Products!$D$5:$D$16,MATCH(E106,Products!$A$5:$A$16,0))</f>
        <v>880</v>
      </c>
      <c r="I106" s="45" t="n">
        <f aca="false">F106*H106</f>
        <v>880</v>
      </c>
      <c r="J106" s="45" t="n">
        <f aca="false">I106*VLOOKUP(E106,Products!$A$5:$E$16,5,FALSE())</f>
        <v>150.48</v>
      </c>
    </row>
    <row r="107" customFormat="false" ht="15" hidden="false" customHeight="true" outlineLevel="0" collapsed="false">
      <c r="A107" s="28" t="s">
        <v>199</v>
      </c>
      <c r="B107" s="38" t="n">
        <v>45961</v>
      </c>
      <c r="C107" s="28" t="s">
        <v>52</v>
      </c>
      <c r="D107" s="28" t="s">
        <v>84</v>
      </c>
      <c r="E107" s="39" t="s">
        <v>108</v>
      </c>
      <c r="F107" s="39" t="n">
        <v>4</v>
      </c>
      <c r="G107" s="40" t="str">
        <f aca="false">VLOOKUP(E107,Products!$A$5:$E$16,2,FALSE())</f>
        <v>Smartphones</v>
      </c>
      <c r="H107" s="41" t="n">
        <f aca="false">INDEX(Products!$D$5:$D$16,MATCH(E107,Products!$A$5:$A$16,0))</f>
        <v>2750</v>
      </c>
      <c r="I107" s="41" t="n">
        <f aca="false">F107*H107</f>
        <v>11000</v>
      </c>
      <c r="J107" s="41" t="n">
        <f aca="false">I107*VLOOKUP(E107,Products!$A$5:$E$16,5,FALSE())</f>
        <v>2354</v>
      </c>
    </row>
    <row r="108" customFormat="false" ht="15" hidden="false" customHeight="true" outlineLevel="0" collapsed="false">
      <c r="A108" s="31" t="s">
        <v>200</v>
      </c>
      <c r="B108" s="42" t="n">
        <v>45441</v>
      </c>
      <c r="C108" s="31" t="s">
        <v>52</v>
      </c>
      <c r="D108" s="31" t="s">
        <v>84</v>
      </c>
      <c r="E108" s="43" t="s">
        <v>97</v>
      </c>
      <c r="F108" s="43" t="n">
        <v>3</v>
      </c>
      <c r="G108" s="44" t="str">
        <f aca="false">VLOOKUP(E108,Products!$A$5:$E$16,2,FALSE())</f>
        <v>Laptops</v>
      </c>
      <c r="H108" s="45" t="n">
        <f aca="false">INDEX(Products!$D$5:$D$16,MATCH(E108,Products!$A$5:$A$16,0))</f>
        <v>4120</v>
      </c>
      <c r="I108" s="45" t="n">
        <f aca="false">F108*H108</f>
        <v>12360</v>
      </c>
      <c r="J108" s="45" t="n">
        <f aca="false">I108*VLOOKUP(E108,Products!$A$5:$E$16,5,FALSE())</f>
        <v>3040.56</v>
      </c>
    </row>
    <row r="109" customFormat="false" ht="15" hidden="false" customHeight="true" outlineLevel="0" collapsed="false">
      <c r="A109" s="28" t="s">
        <v>201</v>
      </c>
      <c r="B109" s="38" t="n">
        <v>45503</v>
      </c>
      <c r="C109" s="28" t="s">
        <v>58</v>
      </c>
      <c r="D109" s="28" t="s">
        <v>84</v>
      </c>
      <c r="E109" s="39" t="s">
        <v>95</v>
      </c>
      <c r="F109" s="39" t="n">
        <v>4</v>
      </c>
      <c r="G109" s="40" t="str">
        <f aca="false">VLOOKUP(E109,Products!$A$5:$E$16,2,FALSE())</f>
        <v>Air Conditioners</v>
      </c>
      <c r="H109" s="41" t="n">
        <f aca="false">INDEX(Products!$D$5:$D$16,MATCH(E109,Products!$A$5:$A$16,0))</f>
        <v>2890</v>
      </c>
      <c r="I109" s="41" t="n">
        <f aca="false">F109*H109</f>
        <v>11560</v>
      </c>
      <c r="J109" s="41" t="n">
        <f aca="false">I109*VLOOKUP(E109,Products!$A$5:$E$16,5,FALSE())</f>
        <v>3213.68</v>
      </c>
    </row>
    <row r="110" customFormat="false" ht="15" hidden="false" customHeight="true" outlineLevel="0" collapsed="false">
      <c r="A110" s="31" t="s">
        <v>202</v>
      </c>
      <c r="B110" s="42" t="n">
        <v>45535</v>
      </c>
      <c r="C110" s="31" t="s">
        <v>52</v>
      </c>
      <c r="D110" s="31" t="s">
        <v>92</v>
      </c>
      <c r="E110" s="43" t="s">
        <v>85</v>
      </c>
      <c r="F110" s="43" t="n">
        <v>1</v>
      </c>
      <c r="G110" s="44" t="str">
        <f aca="false">VLOOKUP(E110,Products!$A$5:$E$16,2,FALSE())</f>
        <v>Refrigerators</v>
      </c>
      <c r="H110" s="45" t="n">
        <f aca="false">INDEX(Products!$D$5:$D$16,MATCH(E110,Products!$A$5:$A$16,0))</f>
        <v>3450</v>
      </c>
      <c r="I110" s="45" t="n">
        <f aca="false">F110*H110</f>
        <v>3450</v>
      </c>
      <c r="J110" s="45" t="n">
        <f aca="false">I110*VLOOKUP(E110,Products!$A$5:$E$16,5,FALSE())</f>
        <v>1003.95</v>
      </c>
    </row>
    <row r="111" customFormat="false" ht="15" hidden="false" customHeight="true" outlineLevel="0" collapsed="false">
      <c r="A111" s="28" t="s">
        <v>203</v>
      </c>
      <c r="B111" s="38" t="n">
        <v>46015</v>
      </c>
      <c r="C111" s="28" t="s">
        <v>52</v>
      </c>
      <c r="D111" s="28" t="s">
        <v>92</v>
      </c>
      <c r="E111" s="39" t="s">
        <v>95</v>
      </c>
      <c r="F111" s="39" t="n">
        <v>1</v>
      </c>
      <c r="G111" s="40" t="str">
        <f aca="false">VLOOKUP(E111,Products!$A$5:$E$16,2,FALSE())</f>
        <v>Air Conditioners</v>
      </c>
      <c r="H111" s="41" t="n">
        <f aca="false">INDEX(Products!$D$5:$D$16,MATCH(E111,Products!$A$5:$A$16,0))</f>
        <v>2890</v>
      </c>
      <c r="I111" s="41" t="n">
        <f aca="false">F111*H111</f>
        <v>2890</v>
      </c>
      <c r="J111" s="41" t="n">
        <f aca="false">I111*VLOOKUP(E111,Products!$A$5:$E$16,5,FALSE())</f>
        <v>803.42</v>
      </c>
    </row>
    <row r="112" customFormat="false" ht="15" hidden="false" customHeight="true" outlineLevel="0" collapsed="false">
      <c r="A112" s="31" t="s">
        <v>204</v>
      </c>
      <c r="B112" s="42" t="n">
        <v>45870</v>
      </c>
      <c r="C112" s="31" t="s">
        <v>54</v>
      </c>
      <c r="D112" s="31" t="s">
        <v>92</v>
      </c>
      <c r="E112" s="43" t="s">
        <v>127</v>
      </c>
      <c r="F112" s="43" t="n">
        <v>2</v>
      </c>
      <c r="G112" s="44" t="str">
        <f aca="false">VLOOKUP(E112,Products!$A$5:$E$16,2,FALSE())</f>
        <v>Printers</v>
      </c>
      <c r="H112" s="45" t="n">
        <f aca="false">INDEX(Products!$D$5:$D$16,MATCH(E112,Products!$A$5:$A$16,0))</f>
        <v>1130</v>
      </c>
      <c r="I112" s="45" t="n">
        <f aca="false">F112*H112</f>
        <v>2260</v>
      </c>
      <c r="J112" s="45" t="n">
        <f aca="false">I112*VLOOKUP(E112,Products!$A$5:$E$16,5,FALSE())</f>
        <v>411.32</v>
      </c>
    </row>
    <row r="113" customFormat="false" ht="15" hidden="false" customHeight="true" outlineLevel="0" collapsed="false">
      <c r="A113" s="28" t="s">
        <v>205</v>
      </c>
      <c r="B113" s="38" t="n">
        <v>45524</v>
      </c>
      <c r="C113" s="28" t="s">
        <v>52</v>
      </c>
      <c r="D113" s="28" t="s">
        <v>92</v>
      </c>
      <c r="E113" s="39" t="s">
        <v>97</v>
      </c>
      <c r="F113" s="39" t="n">
        <v>2</v>
      </c>
      <c r="G113" s="40" t="str">
        <f aca="false">VLOOKUP(E113,Products!$A$5:$E$16,2,FALSE())</f>
        <v>Laptops</v>
      </c>
      <c r="H113" s="41" t="n">
        <f aca="false">INDEX(Products!$D$5:$D$16,MATCH(E113,Products!$A$5:$A$16,0))</f>
        <v>4120</v>
      </c>
      <c r="I113" s="41" t="n">
        <f aca="false">F113*H113</f>
        <v>8240</v>
      </c>
      <c r="J113" s="41" t="n">
        <f aca="false">I113*VLOOKUP(E113,Products!$A$5:$E$16,5,FALSE())</f>
        <v>2027.04</v>
      </c>
    </row>
    <row r="114" customFormat="false" ht="15" hidden="false" customHeight="true" outlineLevel="0" collapsed="false">
      <c r="A114" s="31" t="s">
        <v>206</v>
      </c>
      <c r="B114" s="42" t="n">
        <v>45686</v>
      </c>
      <c r="C114" s="31" t="s">
        <v>56</v>
      </c>
      <c r="D114" s="31" t="s">
        <v>84</v>
      </c>
      <c r="E114" s="43" t="s">
        <v>95</v>
      </c>
      <c r="F114" s="43" t="n">
        <v>1</v>
      </c>
      <c r="G114" s="44" t="str">
        <f aca="false">VLOOKUP(E114,Products!$A$5:$E$16,2,FALSE())</f>
        <v>Air Conditioners</v>
      </c>
      <c r="H114" s="45" t="n">
        <f aca="false">INDEX(Products!$D$5:$D$16,MATCH(E114,Products!$A$5:$A$16,0))</f>
        <v>2890</v>
      </c>
      <c r="I114" s="45" t="n">
        <f aca="false">F114*H114</f>
        <v>2890</v>
      </c>
      <c r="J114" s="45" t="n">
        <f aca="false">I114*VLOOKUP(E114,Products!$A$5:$E$16,5,FALSE())</f>
        <v>803.42</v>
      </c>
    </row>
    <row r="115" customFormat="false" ht="15" hidden="false" customHeight="true" outlineLevel="0" collapsed="false">
      <c r="A115" s="28" t="s">
        <v>207</v>
      </c>
      <c r="B115" s="38" t="n">
        <v>45884</v>
      </c>
      <c r="C115" s="28" t="s">
        <v>56</v>
      </c>
      <c r="D115" s="28" t="s">
        <v>84</v>
      </c>
      <c r="E115" s="39" t="s">
        <v>124</v>
      </c>
      <c r="F115" s="39" t="n">
        <v>1</v>
      </c>
      <c r="G115" s="40" t="str">
        <f aca="false">VLOOKUP(E115,Products!$A$5:$E$16,2,FALSE())</f>
        <v>Washing Machines</v>
      </c>
      <c r="H115" s="41" t="n">
        <f aca="false">INDEX(Products!$D$5:$D$16,MATCH(E115,Products!$A$5:$A$16,0))</f>
        <v>2680</v>
      </c>
      <c r="I115" s="41" t="n">
        <f aca="false">F115*H115</f>
        <v>2680</v>
      </c>
      <c r="J115" s="41" t="n">
        <f aca="false">I115*VLOOKUP(E115,Products!$A$5:$E$16,5,FALSE())</f>
        <v>704.84</v>
      </c>
    </row>
    <row r="116" customFormat="false" ht="15" hidden="false" customHeight="true" outlineLevel="0" collapsed="false">
      <c r="A116" s="31" t="s">
        <v>208</v>
      </c>
      <c r="B116" s="42" t="n">
        <v>45974</v>
      </c>
      <c r="C116" s="31" t="s">
        <v>58</v>
      </c>
      <c r="D116" s="31" t="s">
        <v>84</v>
      </c>
      <c r="E116" s="43" t="s">
        <v>108</v>
      </c>
      <c r="F116" s="43" t="n">
        <v>2</v>
      </c>
      <c r="G116" s="44" t="str">
        <f aca="false">VLOOKUP(E116,Products!$A$5:$E$16,2,FALSE())</f>
        <v>Smartphones</v>
      </c>
      <c r="H116" s="45" t="n">
        <f aca="false">INDEX(Products!$D$5:$D$16,MATCH(E116,Products!$A$5:$A$16,0))</f>
        <v>2750</v>
      </c>
      <c r="I116" s="45" t="n">
        <f aca="false">F116*H116</f>
        <v>5500</v>
      </c>
      <c r="J116" s="45" t="n">
        <f aca="false">I116*VLOOKUP(E116,Products!$A$5:$E$16,5,FALSE())</f>
        <v>1177</v>
      </c>
    </row>
    <row r="117" customFormat="false" ht="15" hidden="false" customHeight="true" outlineLevel="0" collapsed="false">
      <c r="A117" s="28" t="s">
        <v>209</v>
      </c>
      <c r="B117" s="38" t="n">
        <v>45387</v>
      </c>
      <c r="C117" s="28" t="s">
        <v>54</v>
      </c>
      <c r="D117" s="28" t="s">
        <v>84</v>
      </c>
      <c r="E117" s="39" t="s">
        <v>87</v>
      </c>
      <c r="F117" s="39" t="n">
        <v>3</v>
      </c>
      <c r="G117" s="40" t="str">
        <f aca="false">VLOOKUP(E117,Products!$A$5:$E$16,2,FALSE())</f>
        <v>Tablets</v>
      </c>
      <c r="H117" s="41" t="n">
        <f aca="false">INDEX(Products!$D$5:$D$16,MATCH(E117,Products!$A$5:$A$16,0))</f>
        <v>1680</v>
      </c>
      <c r="I117" s="41" t="n">
        <f aca="false">F117*H117</f>
        <v>5040</v>
      </c>
      <c r="J117" s="41" t="n">
        <f aca="false">I117*VLOOKUP(E117,Products!$A$5:$E$16,5,FALSE())</f>
        <v>992.88</v>
      </c>
    </row>
    <row r="118" customFormat="false" ht="15" hidden="false" customHeight="true" outlineLevel="0" collapsed="false">
      <c r="A118" s="31" t="s">
        <v>210</v>
      </c>
      <c r="B118" s="42" t="n">
        <v>45928</v>
      </c>
      <c r="C118" s="31" t="s">
        <v>52</v>
      </c>
      <c r="D118" s="31" t="s">
        <v>92</v>
      </c>
      <c r="E118" s="43" t="s">
        <v>108</v>
      </c>
      <c r="F118" s="43" t="n">
        <v>1</v>
      </c>
      <c r="G118" s="44" t="str">
        <f aca="false">VLOOKUP(E118,Products!$A$5:$E$16,2,FALSE())</f>
        <v>Smartphones</v>
      </c>
      <c r="H118" s="45" t="n">
        <f aca="false">INDEX(Products!$D$5:$D$16,MATCH(E118,Products!$A$5:$A$16,0))</f>
        <v>2750</v>
      </c>
      <c r="I118" s="45" t="n">
        <f aca="false">F118*H118</f>
        <v>2750</v>
      </c>
      <c r="J118" s="45" t="n">
        <f aca="false">I118*VLOOKUP(E118,Products!$A$5:$E$16,5,FALSE())</f>
        <v>588.5</v>
      </c>
    </row>
    <row r="119" customFormat="false" ht="15" hidden="false" customHeight="true" outlineLevel="0" collapsed="false">
      <c r="A119" s="28" t="s">
        <v>211</v>
      </c>
      <c r="B119" s="38" t="n">
        <v>45604</v>
      </c>
      <c r="C119" s="28" t="s">
        <v>56</v>
      </c>
      <c r="D119" s="28" t="s">
        <v>84</v>
      </c>
      <c r="E119" s="39" t="s">
        <v>97</v>
      </c>
      <c r="F119" s="39" t="n">
        <v>3</v>
      </c>
      <c r="G119" s="40" t="str">
        <f aca="false">VLOOKUP(E119,Products!$A$5:$E$16,2,FALSE())</f>
        <v>Laptops</v>
      </c>
      <c r="H119" s="41" t="n">
        <f aca="false">INDEX(Products!$D$5:$D$16,MATCH(E119,Products!$A$5:$A$16,0))</f>
        <v>4120</v>
      </c>
      <c r="I119" s="41" t="n">
        <f aca="false">F119*H119</f>
        <v>12360</v>
      </c>
      <c r="J119" s="41" t="n">
        <f aca="false">I119*VLOOKUP(E119,Products!$A$5:$E$16,5,FALSE())</f>
        <v>3040.56</v>
      </c>
    </row>
    <row r="120" customFormat="false" ht="15" hidden="false" customHeight="true" outlineLevel="0" collapsed="false">
      <c r="A120" s="31" t="s">
        <v>212</v>
      </c>
      <c r="B120" s="42" t="n">
        <v>45317</v>
      </c>
      <c r="C120" s="31" t="s">
        <v>58</v>
      </c>
      <c r="D120" s="31" t="s">
        <v>84</v>
      </c>
      <c r="E120" s="43" t="s">
        <v>97</v>
      </c>
      <c r="F120" s="43" t="n">
        <v>3</v>
      </c>
      <c r="G120" s="44" t="str">
        <f aca="false">VLOOKUP(E120,Products!$A$5:$E$16,2,FALSE())</f>
        <v>Laptops</v>
      </c>
      <c r="H120" s="45" t="n">
        <f aca="false">INDEX(Products!$D$5:$D$16,MATCH(E120,Products!$A$5:$A$16,0))</f>
        <v>4120</v>
      </c>
      <c r="I120" s="45" t="n">
        <f aca="false">F120*H120</f>
        <v>12360</v>
      </c>
      <c r="J120" s="45" t="n">
        <f aca="false">I120*VLOOKUP(E120,Products!$A$5:$E$16,5,FALSE())</f>
        <v>3040.56</v>
      </c>
    </row>
    <row r="121" customFormat="false" ht="15" hidden="false" customHeight="true" outlineLevel="0" collapsed="false">
      <c r="A121" s="28" t="s">
        <v>213</v>
      </c>
      <c r="B121" s="38" t="n">
        <v>45797</v>
      </c>
      <c r="C121" s="28" t="s">
        <v>54</v>
      </c>
      <c r="D121" s="28" t="s">
        <v>84</v>
      </c>
      <c r="E121" s="39" t="s">
        <v>93</v>
      </c>
      <c r="F121" s="39" t="n">
        <v>3</v>
      </c>
      <c r="G121" s="40" t="str">
        <f aca="false">VLOOKUP(E121,Products!$A$5:$E$16,2,FALSE())</f>
        <v>Office Chairs</v>
      </c>
      <c r="H121" s="41" t="n">
        <f aca="false">INDEX(Products!$D$5:$D$16,MATCH(E121,Products!$A$5:$A$16,0))</f>
        <v>880</v>
      </c>
      <c r="I121" s="41" t="n">
        <f aca="false">F121*H121</f>
        <v>2640</v>
      </c>
      <c r="J121" s="41" t="n">
        <f aca="false">I121*VLOOKUP(E121,Products!$A$5:$E$16,5,FALSE())</f>
        <v>451.44</v>
      </c>
    </row>
    <row r="122" customFormat="false" ht="15" hidden="false" customHeight="true" outlineLevel="0" collapsed="false">
      <c r="A122" s="31" t="s">
        <v>214</v>
      </c>
      <c r="B122" s="42" t="n">
        <v>45784</v>
      </c>
      <c r="C122" s="31" t="s">
        <v>58</v>
      </c>
      <c r="D122" s="31" t="s">
        <v>84</v>
      </c>
      <c r="E122" s="43" t="s">
        <v>127</v>
      </c>
      <c r="F122" s="43" t="n">
        <v>3</v>
      </c>
      <c r="G122" s="44" t="str">
        <f aca="false">VLOOKUP(E122,Products!$A$5:$E$16,2,FALSE())</f>
        <v>Printers</v>
      </c>
      <c r="H122" s="45" t="n">
        <f aca="false">INDEX(Products!$D$5:$D$16,MATCH(E122,Products!$A$5:$A$16,0))</f>
        <v>1130</v>
      </c>
      <c r="I122" s="45" t="n">
        <f aca="false">F122*H122</f>
        <v>3390</v>
      </c>
      <c r="J122" s="45" t="n">
        <f aca="false">I122*VLOOKUP(E122,Products!$A$5:$E$16,5,FALSE())</f>
        <v>616.98</v>
      </c>
    </row>
    <row r="123" customFormat="false" ht="15" hidden="false" customHeight="true" outlineLevel="0" collapsed="false">
      <c r="A123" s="28" t="s">
        <v>215</v>
      </c>
      <c r="B123" s="38" t="n">
        <v>45587</v>
      </c>
      <c r="C123" s="28" t="s">
        <v>52</v>
      </c>
      <c r="D123" s="28" t="s">
        <v>84</v>
      </c>
      <c r="E123" s="39" t="s">
        <v>95</v>
      </c>
      <c r="F123" s="39" t="n">
        <v>4</v>
      </c>
      <c r="G123" s="40" t="str">
        <f aca="false">VLOOKUP(E123,Products!$A$5:$E$16,2,FALSE())</f>
        <v>Air Conditioners</v>
      </c>
      <c r="H123" s="41" t="n">
        <f aca="false">INDEX(Products!$D$5:$D$16,MATCH(E123,Products!$A$5:$A$16,0))</f>
        <v>2890</v>
      </c>
      <c r="I123" s="41" t="n">
        <f aca="false">F123*H123</f>
        <v>11560</v>
      </c>
      <c r="J123" s="41" t="n">
        <f aca="false">I123*VLOOKUP(E123,Products!$A$5:$E$16,5,FALSE())</f>
        <v>3213.68</v>
      </c>
    </row>
    <row r="124" customFormat="false" ht="15" hidden="false" customHeight="true" outlineLevel="0" collapsed="false">
      <c r="A124" s="31" t="s">
        <v>216</v>
      </c>
      <c r="B124" s="42" t="n">
        <v>45528</v>
      </c>
      <c r="C124" s="31" t="s">
        <v>60</v>
      </c>
      <c r="D124" s="31" t="s">
        <v>92</v>
      </c>
      <c r="E124" s="43" t="s">
        <v>97</v>
      </c>
      <c r="F124" s="43" t="n">
        <v>3</v>
      </c>
      <c r="G124" s="44" t="str">
        <f aca="false">VLOOKUP(E124,Products!$A$5:$E$16,2,FALSE())</f>
        <v>Laptops</v>
      </c>
      <c r="H124" s="45" t="n">
        <f aca="false">INDEX(Products!$D$5:$D$16,MATCH(E124,Products!$A$5:$A$16,0))</f>
        <v>4120</v>
      </c>
      <c r="I124" s="45" t="n">
        <f aca="false">F124*H124</f>
        <v>12360</v>
      </c>
      <c r="J124" s="45" t="n">
        <f aca="false">I124*VLOOKUP(E124,Products!$A$5:$E$16,5,FALSE())</f>
        <v>3040.56</v>
      </c>
    </row>
    <row r="125" customFormat="false" ht="15" hidden="false" customHeight="true" outlineLevel="0" collapsed="false">
      <c r="A125" s="28" t="s">
        <v>217</v>
      </c>
      <c r="B125" s="38" t="n">
        <v>45338</v>
      </c>
      <c r="C125" s="28" t="s">
        <v>54</v>
      </c>
      <c r="D125" s="28" t="s">
        <v>84</v>
      </c>
      <c r="E125" s="39" t="s">
        <v>93</v>
      </c>
      <c r="F125" s="39" t="n">
        <v>3</v>
      </c>
      <c r="G125" s="40" t="str">
        <f aca="false">VLOOKUP(E125,Products!$A$5:$E$16,2,FALSE())</f>
        <v>Office Chairs</v>
      </c>
      <c r="H125" s="41" t="n">
        <f aca="false">INDEX(Products!$D$5:$D$16,MATCH(E125,Products!$A$5:$A$16,0))</f>
        <v>880</v>
      </c>
      <c r="I125" s="41" t="n">
        <f aca="false">F125*H125</f>
        <v>2640</v>
      </c>
      <c r="J125" s="41" t="n">
        <f aca="false">I125*VLOOKUP(E125,Products!$A$5:$E$16,5,FALSE())</f>
        <v>451.44</v>
      </c>
    </row>
    <row r="126" customFormat="false" ht="15" hidden="false" customHeight="true" outlineLevel="0" collapsed="false">
      <c r="A126" s="31" t="s">
        <v>218</v>
      </c>
      <c r="B126" s="42" t="n">
        <v>45896</v>
      </c>
      <c r="C126" s="31" t="s">
        <v>60</v>
      </c>
      <c r="D126" s="31" t="s">
        <v>92</v>
      </c>
      <c r="E126" s="43" t="s">
        <v>95</v>
      </c>
      <c r="F126" s="43" t="n">
        <v>3</v>
      </c>
      <c r="G126" s="44" t="str">
        <f aca="false">VLOOKUP(E126,Products!$A$5:$E$16,2,FALSE())</f>
        <v>Air Conditioners</v>
      </c>
      <c r="H126" s="45" t="n">
        <f aca="false">INDEX(Products!$D$5:$D$16,MATCH(E126,Products!$A$5:$A$16,0))</f>
        <v>2890</v>
      </c>
      <c r="I126" s="45" t="n">
        <f aca="false">F126*H126</f>
        <v>8670</v>
      </c>
      <c r="J126" s="45" t="n">
        <f aca="false">I126*VLOOKUP(E126,Products!$A$5:$E$16,5,FALSE())</f>
        <v>2410.26</v>
      </c>
    </row>
    <row r="127" customFormat="false" ht="15" hidden="false" customHeight="true" outlineLevel="0" collapsed="false">
      <c r="A127" s="28" t="s">
        <v>219</v>
      </c>
      <c r="B127" s="38" t="n">
        <v>45746</v>
      </c>
      <c r="C127" s="28" t="s">
        <v>54</v>
      </c>
      <c r="D127" s="28" t="s">
        <v>84</v>
      </c>
      <c r="E127" s="39" t="s">
        <v>108</v>
      </c>
      <c r="F127" s="39" t="n">
        <v>4</v>
      </c>
      <c r="G127" s="40" t="str">
        <f aca="false">VLOOKUP(E127,Products!$A$5:$E$16,2,FALSE())</f>
        <v>Smartphones</v>
      </c>
      <c r="H127" s="41" t="n">
        <f aca="false">INDEX(Products!$D$5:$D$16,MATCH(E127,Products!$A$5:$A$16,0))</f>
        <v>2750</v>
      </c>
      <c r="I127" s="41" t="n">
        <f aca="false">F127*H127</f>
        <v>11000</v>
      </c>
      <c r="J127" s="41" t="n">
        <f aca="false">I127*VLOOKUP(E127,Products!$A$5:$E$16,5,FALSE())</f>
        <v>2354</v>
      </c>
    </row>
    <row r="128" customFormat="false" ht="15" hidden="false" customHeight="true" outlineLevel="0" collapsed="false">
      <c r="A128" s="31" t="s">
        <v>220</v>
      </c>
      <c r="B128" s="42" t="n">
        <v>45701</v>
      </c>
      <c r="C128" s="31" t="s">
        <v>58</v>
      </c>
      <c r="D128" s="31" t="s">
        <v>92</v>
      </c>
      <c r="E128" s="43" t="s">
        <v>114</v>
      </c>
      <c r="F128" s="43" t="n">
        <v>4</v>
      </c>
      <c r="G128" s="44" t="str">
        <f aca="false">VLOOKUP(E128,Products!$A$5:$E$16,2,FALSE())</f>
        <v>Desks</v>
      </c>
      <c r="H128" s="45" t="n">
        <f aca="false">INDEX(Products!$D$5:$D$16,MATCH(E128,Products!$A$5:$A$16,0))</f>
        <v>1420</v>
      </c>
      <c r="I128" s="45" t="n">
        <f aca="false">F128*H128</f>
        <v>5680</v>
      </c>
      <c r="J128" s="45" t="n">
        <f aca="false">I128*VLOOKUP(E128,Products!$A$5:$E$16,5,FALSE())</f>
        <v>863.36</v>
      </c>
    </row>
    <row r="129" customFormat="false" ht="15" hidden="false" customHeight="true" outlineLevel="0" collapsed="false">
      <c r="A129" s="28" t="s">
        <v>221</v>
      </c>
      <c r="B129" s="38" t="n">
        <v>45674</v>
      </c>
      <c r="C129" s="28" t="s">
        <v>56</v>
      </c>
      <c r="D129" s="28" t="s">
        <v>84</v>
      </c>
      <c r="E129" s="39" t="s">
        <v>85</v>
      </c>
      <c r="F129" s="39" t="n">
        <v>2</v>
      </c>
      <c r="G129" s="40" t="str">
        <f aca="false">VLOOKUP(E129,Products!$A$5:$E$16,2,FALSE())</f>
        <v>Refrigerators</v>
      </c>
      <c r="H129" s="41" t="n">
        <f aca="false">INDEX(Products!$D$5:$D$16,MATCH(E129,Products!$A$5:$A$16,0))</f>
        <v>3450</v>
      </c>
      <c r="I129" s="41" t="n">
        <f aca="false">F129*H129</f>
        <v>6900</v>
      </c>
      <c r="J129" s="41" t="n">
        <f aca="false">I129*VLOOKUP(E129,Products!$A$5:$E$16,5,FALSE())</f>
        <v>2007.9</v>
      </c>
    </row>
    <row r="130" customFormat="false" ht="15" hidden="false" customHeight="true" outlineLevel="0" collapsed="false">
      <c r="A130" s="31" t="s">
        <v>222</v>
      </c>
      <c r="B130" s="42" t="n">
        <v>45575</v>
      </c>
      <c r="C130" s="31" t="s">
        <v>58</v>
      </c>
      <c r="D130" s="31" t="s">
        <v>84</v>
      </c>
      <c r="E130" s="43" t="s">
        <v>108</v>
      </c>
      <c r="F130" s="43" t="n">
        <v>3</v>
      </c>
      <c r="G130" s="44" t="str">
        <f aca="false">VLOOKUP(E130,Products!$A$5:$E$16,2,FALSE())</f>
        <v>Smartphones</v>
      </c>
      <c r="H130" s="45" t="n">
        <f aca="false">INDEX(Products!$D$5:$D$16,MATCH(E130,Products!$A$5:$A$16,0))</f>
        <v>2750</v>
      </c>
      <c r="I130" s="45" t="n">
        <f aca="false">F130*H130</f>
        <v>8250</v>
      </c>
      <c r="J130" s="45" t="n">
        <f aca="false">I130*VLOOKUP(E130,Products!$A$5:$E$16,5,FALSE())</f>
        <v>1765.5</v>
      </c>
    </row>
    <row r="131" customFormat="false" ht="15" hidden="false" customHeight="true" outlineLevel="0" collapsed="false">
      <c r="A131" s="28" t="s">
        <v>223</v>
      </c>
      <c r="B131" s="38" t="n">
        <v>45659</v>
      </c>
      <c r="C131" s="28" t="s">
        <v>56</v>
      </c>
      <c r="D131" s="28" t="s">
        <v>84</v>
      </c>
      <c r="E131" s="39" t="s">
        <v>90</v>
      </c>
      <c r="F131" s="39" t="n">
        <v>4</v>
      </c>
      <c r="G131" s="40" t="str">
        <f aca="false">VLOOKUP(E131,Products!$A$5:$E$16,2,FALSE())</f>
        <v>Monitors</v>
      </c>
      <c r="H131" s="41" t="n">
        <f aca="false">INDEX(Products!$D$5:$D$16,MATCH(E131,Products!$A$5:$A$16,0))</f>
        <v>1190</v>
      </c>
      <c r="I131" s="41" t="n">
        <f aca="false">F131*H131</f>
        <v>4760</v>
      </c>
      <c r="J131" s="41" t="n">
        <f aca="false">I131*VLOOKUP(E131,Products!$A$5:$E$16,5,FALSE())</f>
        <v>899.64</v>
      </c>
    </row>
    <row r="132" customFormat="false" ht="15" hidden="false" customHeight="true" outlineLevel="0" collapsed="false">
      <c r="A132" s="31" t="s">
        <v>224</v>
      </c>
      <c r="B132" s="42" t="n">
        <v>45549</v>
      </c>
      <c r="C132" s="31" t="s">
        <v>52</v>
      </c>
      <c r="D132" s="31" t="s">
        <v>92</v>
      </c>
      <c r="E132" s="43" t="s">
        <v>95</v>
      </c>
      <c r="F132" s="43" t="n">
        <v>3</v>
      </c>
      <c r="G132" s="44" t="str">
        <f aca="false">VLOOKUP(E132,Products!$A$5:$E$16,2,FALSE())</f>
        <v>Air Conditioners</v>
      </c>
      <c r="H132" s="45" t="n">
        <f aca="false">INDEX(Products!$D$5:$D$16,MATCH(E132,Products!$A$5:$A$16,0))</f>
        <v>2890</v>
      </c>
      <c r="I132" s="45" t="n">
        <f aca="false">F132*H132</f>
        <v>8670</v>
      </c>
      <c r="J132" s="45" t="n">
        <f aca="false">I132*VLOOKUP(E132,Products!$A$5:$E$16,5,FALSE())</f>
        <v>2410.26</v>
      </c>
    </row>
    <row r="133" customFormat="false" ht="15" hidden="false" customHeight="true" outlineLevel="0" collapsed="false">
      <c r="A133" s="28" t="s">
        <v>225</v>
      </c>
      <c r="B133" s="38" t="n">
        <v>45427</v>
      </c>
      <c r="C133" s="28" t="s">
        <v>54</v>
      </c>
      <c r="D133" s="28" t="s">
        <v>84</v>
      </c>
      <c r="E133" s="39" t="s">
        <v>108</v>
      </c>
      <c r="F133" s="39" t="n">
        <v>4</v>
      </c>
      <c r="G133" s="40" t="str">
        <f aca="false">VLOOKUP(E133,Products!$A$5:$E$16,2,FALSE())</f>
        <v>Smartphones</v>
      </c>
      <c r="H133" s="41" t="n">
        <f aca="false">INDEX(Products!$D$5:$D$16,MATCH(E133,Products!$A$5:$A$16,0))</f>
        <v>2750</v>
      </c>
      <c r="I133" s="41" t="n">
        <f aca="false">F133*H133</f>
        <v>11000</v>
      </c>
      <c r="J133" s="41" t="n">
        <f aca="false">I133*VLOOKUP(E133,Products!$A$5:$E$16,5,FALSE())</f>
        <v>2354</v>
      </c>
    </row>
    <row r="134" customFormat="false" ht="15" hidden="false" customHeight="true" outlineLevel="0" collapsed="false">
      <c r="A134" s="31" t="s">
        <v>226</v>
      </c>
      <c r="B134" s="42" t="n">
        <v>45553</v>
      </c>
      <c r="C134" s="31" t="s">
        <v>60</v>
      </c>
      <c r="D134" s="31" t="s">
        <v>92</v>
      </c>
      <c r="E134" s="43" t="s">
        <v>108</v>
      </c>
      <c r="F134" s="43" t="n">
        <v>1</v>
      </c>
      <c r="G134" s="44" t="str">
        <f aca="false">VLOOKUP(E134,Products!$A$5:$E$16,2,FALSE())</f>
        <v>Smartphones</v>
      </c>
      <c r="H134" s="45" t="n">
        <f aca="false">INDEX(Products!$D$5:$D$16,MATCH(E134,Products!$A$5:$A$16,0))</f>
        <v>2750</v>
      </c>
      <c r="I134" s="45" t="n">
        <f aca="false">F134*H134</f>
        <v>2750</v>
      </c>
      <c r="J134" s="45" t="n">
        <f aca="false">I134*VLOOKUP(E134,Products!$A$5:$E$16,5,FALSE())</f>
        <v>588.5</v>
      </c>
    </row>
    <row r="135" customFormat="false" ht="15" hidden="false" customHeight="true" outlineLevel="0" collapsed="false">
      <c r="A135" s="28" t="s">
        <v>227</v>
      </c>
      <c r="B135" s="38" t="n">
        <v>45917</v>
      </c>
      <c r="C135" s="28" t="s">
        <v>56</v>
      </c>
      <c r="D135" s="28" t="s">
        <v>84</v>
      </c>
      <c r="E135" s="39" t="s">
        <v>95</v>
      </c>
      <c r="F135" s="39" t="n">
        <v>1</v>
      </c>
      <c r="G135" s="40" t="str">
        <f aca="false">VLOOKUP(E135,Products!$A$5:$E$16,2,FALSE())</f>
        <v>Air Conditioners</v>
      </c>
      <c r="H135" s="41" t="n">
        <f aca="false">INDEX(Products!$D$5:$D$16,MATCH(E135,Products!$A$5:$A$16,0))</f>
        <v>2890</v>
      </c>
      <c r="I135" s="41" t="n">
        <f aca="false">F135*H135</f>
        <v>2890</v>
      </c>
      <c r="J135" s="41" t="n">
        <f aca="false">I135*VLOOKUP(E135,Products!$A$5:$E$16,5,FALSE())</f>
        <v>803.42</v>
      </c>
    </row>
    <row r="136" customFormat="false" ht="15" hidden="false" customHeight="true" outlineLevel="0" collapsed="false">
      <c r="A136" s="31" t="s">
        <v>228</v>
      </c>
      <c r="B136" s="42" t="n">
        <v>45842</v>
      </c>
      <c r="C136" s="31" t="s">
        <v>52</v>
      </c>
      <c r="D136" s="31" t="s">
        <v>111</v>
      </c>
      <c r="E136" s="43" t="s">
        <v>85</v>
      </c>
      <c r="F136" s="43" t="n">
        <v>3</v>
      </c>
      <c r="G136" s="44" t="str">
        <f aca="false">VLOOKUP(E136,Products!$A$5:$E$16,2,FALSE())</f>
        <v>Refrigerators</v>
      </c>
      <c r="H136" s="45" t="n">
        <f aca="false">INDEX(Products!$D$5:$D$16,MATCH(E136,Products!$A$5:$A$16,0))</f>
        <v>3450</v>
      </c>
      <c r="I136" s="45" t="n">
        <f aca="false">F136*H136</f>
        <v>10350</v>
      </c>
      <c r="J136" s="45" t="n">
        <f aca="false">I136*VLOOKUP(E136,Products!$A$5:$E$16,5,FALSE())</f>
        <v>3011.85</v>
      </c>
    </row>
    <row r="137" customFormat="false" ht="15" hidden="false" customHeight="true" outlineLevel="0" collapsed="false">
      <c r="A137" s="28" t="s">
        <v>229</v>
      </c>
      <c r="B137" s="38" t="n">
        <v>45835</v>
      </c>
      <c r="C137" s="28" t="s">
        <v>58</v>
      </c>
      <c r="D137" s="28" t="s">
        <v>84</v>
      </c>
      <c r="E137" s="39" t="s">
        <v>85</v>
      </c>
      <c r="F137" s="39" t="n">
        <v>1</v>
      </c>
      <c r="G137" s="40" t="str">
        <f aca="false">VLOOKUP(E137,Products!$A$5:$E$16,2,FALSE())</f>
        <v>Refrigerators</v>
      </c>
      <c r="H137" s="41" t="n">
        <f aca="false">INDEX(Products!$D$5:$D$16,MATCH(E137,Products!$A$5:$A$16,0))</f>
        <v>3450</v>
      </c>
      <c r="I137" s="41" t="n">
        <f aca="false">F137*H137</f>
        <v>3450</v>
      </c>
      <c r="J137" s="41" t="n">
        <f aca="false">I137*VLOOKUP(E137,Products!$A$5:$E$16,5,FALSE())</f>
        <v>1003.95</v>
      </c>
    </row>
    <row r="138" customFormat="false" ht="15" hidden="false" customHeight="true" outlineLevel="0" collapsed="false">
      <c r="A138" s="31" t="s">
        <v>230</v>
      </c>
      <c r="B138" s="42" t="n">
        <v>45757</v>
      </c>
      <c r="C138" s="31" t="s">
        <v>58</v>
      </c>
      <c r="D138" s="31" t="s">
        <v>84</v>
      </c>
      <c r="E138" s="43" t="s">
        <v>97</v>
      </c>
      <c r="F138" s="43" t="n">
        <v>1</v>
      </c>
      <c r="G138" s="44" t="str">
        <f aca="false">VLOOKUP(E138,Products!$A$5:$E$16,2,FALSE())</f>
        <v>Laptops</v>
      </c>
      <c r="H138" s="45" t="n">
        <f aca="false">INDEX(Products!$D$5:$D$16,MATCH(E138,Products!$A$5:$A$16,0))</f>
        <v>4120</v>
      </c>
      <c r="I138" s="45" t="n">
        <f aca="false">F138*H138</f>
        <v>4120</v>
      </c>
      <c r="J138" s="45" t="n">
        <f aca="false">I138*VLOOKUP(E138,Products!$A$5:$E$16,5,FALSE())</f>
        <v>1013.52</v>
      </c>
    </row>
    <row r="139" customFormat="false" ht="15" hidden="false" customHeight="true" outlineLevel="0" collapsed="false">
      <c r="A139" s="28" t="s">
        <v>231</v>
      </c>
      <c r="B139" s="38" t="n">
        <v>45535</v>
      </c>
      <c r="C139" s="28" t="s">
        <v>52</v>
      </c>
      <c r="D139" s="28" t="s">
        <v>92</v>
      </c>
      <c r="E139" s="39" t="s">
        <v>93</v>
      </c>
      <c r="F139" s="39" t="n">
        <v>4</v>
      </c>
      <c r="G139" s="40" t="str">
        <f aca="false">VLOOKUP(E139,Products!$A$5:$E$16,2,FALSE())</f>
        <v>Office Chairs</v>
      </c>
      <c r="H139" s="41" t="n">
        <f aca="false">INDEX(Products!$D$5:$D$16,MATCH(E139,Products!$A$5:$A$16,0))</f>
        <v>880</v>
      </c>
      <c r="I139" s="41" t="n">
        <f aca="false">F139*H139</f>
        <v>3520</v>
      </c>
      <c r="J139" s="41" t="n">
        <f aca="false">I139*VLOOKUP(E139,Products!$A$5:$E$16,5,FALSE())</f>
        <v>601.92</v>
      </c>
    </row>
    <row r="140" customFormat="false" ht="15" hidden="false" customHeight="true" outlineLevel="0" collapsed="false">
      <c r="A140" s="31" t="s">
        <v>232</v>
      </c>
      <c r="B140" s="42" t="n">
        <v>45704</v>
      </c>
      <c r="C140" s="31" t="s">
        <v>52</v>
      </c>
      <c r="D140" s="31" t="s">
        <v>84</v>
      </c>
      <c r="E140" s="43" t="s">
        <v>108</v>
      </c>
      <c r="F140" s="43" t="n">
        <v>3</v>
      </c>
      <c r="G140" s="44" t="str">
        <f aca="false">VLOOKUP(E140,Products!$A$5:$E$16,2,FALSE())</f>
        <v>Smartphones</v>
      </c>
      <c r="H140" s="45" t="n">
        <f aca="false">INDEX(Products!$D$5:$D$16,MATCH(E140,Products!$A$5:$A$16,0))</f>
        <v>2750</v>
      </c>
      <c r="I140" s="45" t="n">
        <f aca="false">F140*H140</f>
        <v>8250</v>
      </c>
      <c r="J140" s="45" t="n">
        <f aca="false">I140*VLOOKUP(E140,Products!$A$5:$E$16,5,FALSE())</f>
        <v>1765.5</v>
      </c>
    </row>
    <row r="141" customFormat="false" ht="15" hidden="false" customHeight="true" outlineLevel="0" collapsed="false">
      <c r="A141" s="28" t="s">
        <v>233</v>
      </c>
      <c r="B141" s="38" t="n">
        <v>45396</v>
      </c>
      <c r="C141" s="28" t="s">
        <v>60</v>
      </c>
      <c r="D141" s="28" t="s">
        <v>92</v>
      </c>
      <c r="E141" s="39" t="s">
        <v>95</v>
      </c>
      <c r="F141" s="39" t="n">
        <v>2</v>
      </c>
      <c r="G141" s="40" t="str">
        <f aca="false">VLOOKUP(E141,Products!$A$5:$E$16,2,FALSE())</f>
        <v>Air Conditioners</v>
      </c>
      <c r="H141" s="41" t="n">
        <f aca="false">INDEX(Products!$D$5:$D$16,MATCH(E141,Products!$A$5:$A$16,0))</f>
        <v>2890</v>
      </c>
      <c r="I141" s="41" t="n">
        <f aca="false">F141*H141</f>
        <v>5780</v>
      </c>
      <c r="J141" s="41" t="n">
        <f aca="false">I141*VLOOKUP(E141,Products!$A$5:$E$16,5,FALSE())</f>
        <v>1606.84</v>
      </c>
    </row>
    <row r="142" customFormat="false" ht="15" hidden="false" customHeight="true" outlineLevel="0" collapsed="false">
      <c r="A142" s="31" t="s">
        <v>234</v>
      </c>
      <c r="B142" s="42" t="n">
        <v>45883</v>
      </c>
      <c r="C142" s="31" t="s">
        <v>58</v>
      </c>
      <c r="D142" s="31" t="s">
        <v>84</v>
      </c>
      <c r="E142" s="43" t="s">
        <v>97</v>
      </c>
      <c r="F142" s="43" t="n">
        <v>4</v>
      </c>
      <c r="G142" s="44" t="str">
        <f aca="false">VLOOKUP(E142,Products!$A$5:$E$16,2,FALSE())</f>
        <v>Laptops</v>
      </c>
      <c r="H142" s="45" t="n">
        <f aca="false">INDEX(Products!$D$5:$D$16,MATCH(E142,Products!$A$5:$A$16,0))</f>
        <v>4120</v>
      </c>
      <c r="I142" s="45" t="n">
        <f aca="false">F142*H142</f>
        <v>16480</v>
      </c>
      <c r="J142" s="45" t="n">
        <f aca="false">I142*VLOOKUP(E142,Products!$A$5:$E$16,5,FALSE())</f>
        <v>4054.08</v>
      </c>
    </row>
    <row r="143" customFormat="false" ht="15" hidden="false" customHeight="true" outlineLevel="0" collapsed="false">
      <c r="A143" s="28" t="s">
        <v>235</v>
      </c>
      <c r="B143" s="38" t="n">
        <v>45574</v>
      </c>
      <c r="C143" s="28" t="s">
        <v>60</v>
      </c>
      <c r="D143" s="28" t="s">
        <v>111</v>
      </c>
      <c r="E143" s="39" t="s">
        <v>108</v>
      </c>
      <c r="F143" s="39" t="n">
        <v>1</v>
      </c>
      <c r="G143" s="40" t="str">
        <f aca="false">VLOOKUP(E143,Products!$A$5:$E$16,2,FALSE())</f>
        <v>Smartphones</v>
      </c>
      <c r="H143" s="41" t="n">
        <f aca="false">INDEX(Products!$D$5:$D$16,MATCH(E143,Products!$A$5:$A$16,0))</f>
        <v>2750</v>
      </c>
      <c r="I143" s="41" t="n">
        <f aca="false">F143*H143</f>
        <v>2750</v>
      </c>
      <c r="J143" s="41" t="n">
        <f aca="false">I143*VLOOKUP(E143,Products!$A$5:$E$16,5,FALSE())</f>
        <v>588.5</v>
      </c>
    </row>
    <row r="144" customFormat="false" ht="15" hidden="false" customHeight="true" outlineLevel="0" collapsed="false">
      <c r="A144" s="31" t="s">
        <v>236</v>
      </c>
      <c r="B144" s="42" t="n">
        <v>45985</v>
      </c>
      <c r="C144" s="31" t="s">
        <v>54</v>
      </c>
      <c r="D144" s="31" t="s">
        <v>84</v>
      </c>
      <c r="E144" s="43" t="s">
        <v>124</v>
      </c>
      <c r="F144" s="43" t="n">
        <v>1</v>
      </c>
      <c r="G144" s="44" t="str">
        <f aca="false">VLOOKUP(E144,Products!$A$5:$E$16,2,FALSE())</f>
        <v>Washing Machines</v>
      </c>
      <c r="H144" s="45" t="n">
        <f aca="false">INDEX(Products!$D$5:$D$16,MATCH(E144,Products!$A$5:$A$16,0))</f>
        <v>2680</v>
      </c>
      <c r="I144" s="45" t="n">
        <f aca="false">F144*H144</f>
        <v>2680</v>
      </c>
      <c r="J144" s="45" t="n">
        <f aca="false">I144*VLOOKUP(E144,Products!$A$5:$E$16,5,FALSE())</f>
        <v>704.84</v>
      </c>
    </row>
    <row r="145" customFormat="false" ht="15" hidden="false" customHeight="true" outlineLevel="0" collapsed="false">
      <c r="A145" s="28" t="s">
        <v>237</v>
      </c>
      <c r="B145" s="38" t="n">
        <v>45459</v>
      </c>
      <c r="C145" s="28" t="s">
        <v>52</v>
      </c>
      <c r="D145" s="28" t="s">
        <v>84</v>
      </c>
      <c r="E145" s="39" t="s">
        <v>124</v>
      </c>
      <c r="F145" s="39" t="n">
        <v>4</v>
      </c>
      <c r="G145" s="40" t="str">
        <f aca="false">VLOOKUP(E145,Products!$A$5:$E$16,2,FALSE())</f>
        <v>Washing Machines</v>
      </c>
      <c r="H145" s="41" t="n">
        <f aca="false">INDEX(Products!$D$5:$D$16,MATCH(E145,Products!$A$5:$A$16,0))</f>
        <v>2680</v>
      </c>
      <c r="I145" s="41" t="n">
        <f aca="false">F145*H145</f>
        <v>10720</v>
      </c>
      <c r="J145" s="41" t="n">
        <f aca="false">I145*VLOOKUP(E145,Products!$A$5:$E$16,5,FALSE())</f>
        <v>2819.36</v>
      </c>
    </row>
    <row r="146" customFormat="false" ht="15" hidden="false" customHeight="true" outlineLevel="0" collapsed="false">
      <c r="A146" s="31" t="s">
        <v>238</v>
      </c>
      <c r="B146" s="42" t="n">
        <v>45676</v>
      </c>
      <c r="C146" s="31" t="s">
        <v>56</v>
      </c>
      <c r="D146" s="31" t="s">
        <v>84</v>
      </c>
      <c r="E146" s="43" t="s">
        <v>108</v>
      </c>
      <c r="F146" s="43" t="n">
        <v>3</v>
      </c>
      <c r="G146" s="44" t="str">
        <f aca="false">VLOOKUP(E146,Products!$A$5:$E$16,2,FALSE())</f>
        <v>Smartphones</v>
      </c>
      <c r="H146" s="45" t="n">
        <f aca="false">INDEX(Products!$D$5:$D$16,MATCH(E146,Products!$A$5:$A$16,0))</f>
        <v>2750</v>
      </c>
      <c r="I146" s="45" t="n">
        <f aca="false">F146*H146</f>
        <v>8250</v>
      </c>
      <c r="J146" s="45" t="n">
        <f aca="false">I146*VLOOKUP(E146,Products!$A$5:$E$16,5,FALSE())</f>
        <v>1765.5</v>
      </c>
    </row>
    <row r="147" customFormat="false" ht="15" hidden="false" customHeight="true" outlineLevel="0" collapsed="false">
      <c r="A147" s="28" t="s">
        <v>239</v>
      </c>
      <c r="B147" s="38" t="n">
        <v>45841</v>
      </c>
      <c r="C147" s="28" t="s">
        <v>58</v>
      </c>
      <c r="D147" s="28" t="s">
        <v>84</v>
      </c>
      <c r="E147" s="39" t="s">
        <v>90</v>
      </c>
      <c r="F147" s="39" t="n">
        <v>2</v>
      </c>
      <c r="G147" s="40" t="str">
        <f aca="false">VLOOKUP(E147,Products!$A$5:$E$16,2,FALSE())</f>
        <v>Monitors</v>
      </c>
      <c r="H147" s="41" t="n">
        <f aca="false">INDEX(Products!$D$5:$D$16,MATCH(E147,Products!$A$5:$A$16,0))</f>
        <v>1190</v>
      </c>
      <c r="I147" s="41" t="n">
        <f aca="false">F147*H147</f>
        <v>2380</v>
      </c>
      <c r="J147" s="41" t="n">
        <f aca="false">I147*VLOOKUP(E147,Products!$A$5:$E$16,5,FALSE())</f>
        <v>449.82</v>
      </c>
    </row>
    <row r="148" customFormat="false" ht="15" hidden="false" customHeight="true" outlineLevel="0" collapsed="false">
      <c r="A148" s="31" t="s">
        <v>240</v>
      </c>
      <c r="B148" s="42" t="n">
        <v>45971</v>
      </c>
      <c r="C148" s="31" t="s">
        <v>60</v>
      </c>
      <c r="D148" s="31" t="s">
        <v>92</v>
      </c>
      <c r="E148" s="43" t="s">
        <v>114</v>
      </c>
      <c r="F148" s="43" t="n">
        <v>2</v>
      </c>
      <c r="G148" s="44" t="str">
        <f aca="false">VLOOKUP(E148,Products!$A$5:$E$16,2,FALSE())</f>
        <v>Desks</v>
      </c>
      <c r="H148" s="45" t="n">
        <f aca="false">INDEX(Products!$D$5:$D$16,MATCH(E148,Products!$A$5:$A$16,0))</f>
        <v>1420</v>
      </c>
      <c r="I148" s="45" t="n">
        <f aca="false">F148*H148</f>
        <v>2840</v>
      </c>
      <c r="J148" s="45" t="n">
        <f aca="false">I148*VLOOKUP(E148,Products!$A$5:$E$16,5,FALSE())</f>
        <v>431.68</v>
      </c>
    </row>
    <row r="149" customFormat="false" ht="15" hidden="false" customHeight="true" outlineLevel="0" collapsed="false">
      <c r="A149" s="28" t="s">
        <v>241</v>
      </c>
      <c r="B149" s="38" t="n">
        <v>45659</v>
      </c>
      <c r="C149" s="28" t="s">
        <v>54</v>
      </c>
      <c r="D149" s="28" t="s">
        <v>111</v>
      </c>
      <c r="E149" s="39" t="s">
        <v>108</v>
      </c>
      <c r="F149" s="39" t="n">
        <v>2</v>
      </c>
      <c r="G149" s="40" t="str">
        <f aca="false">VLOOKUP(E149,Products!$A$5:$E$16,2,FALSE())</f>
        <v>Smartphones</v>
      </c>
      <c r="H149" s="41" t="n">
        <f aca="false">INDEX(Products!$D$5:$D$16,MATCH(E149,Products!$A$5:$A$16,0))</f>
        <v>2750</v>
      </c>
      <c r="I149" s="41" t="n">
        <f aca="false">F149*H149</f>
        <v>5500</v>
      </c>
      <c r="J149" s="41" t="n">
        <f aca="false">I149*VLOOKUP(E149,Products!$A$5:$E$16,5,FALSE())</f>
        <v>1177</v>
      </c>
    </row>
    <row r="150" customFormat="false" ht="15" hidden="false" customHeight="true" outlineLevel="0" collapsed="false">
      <c r="A150" s="31" t="s">
        <v>242</v>
      </c>
      <c r="B150" s="42" t="n">
        <v>45383</v>
      </c>
      <c r="C150" s="31" t="s">
        <v>56</v>
      </c>
      <c r="D150" s="31" t="s">
        <v>92</v>
      </c>
      <c r="E150" s="43" t="s">
        <v>124</v>
      </c>
      <c r="F150" s="43" t="n">
        <v>3</v>
      </c>
      <c r="G150" s="44" t="str">
        <f aca="false">VLOOKUP(E150,Products!$A$5:$E$16,2,FALSE())</f>
        <v>Washing Machines</v>
      </c>
      <c r="H150" s="45" t="n">
        <f aca="false">INDEX(Products!$D$5:$D$16,MATCH(E150,Products!$A$5:$A$16,0))</f>
        <v>2680</v>
      </c>
      <c r="I150" s="45" t="n">
        <f aca="false">F150*H150</f>
        <v>8040</v>
      </c>
      <c r="J150" s="45" t="n">
        <f aca="false">I150*VLOOKUP(E150,Products!$A$5:$E$16,5,FALSE())</f>
        <v>2114.52</v>
      </c>
    </row>
    <row r="151" customFormat="false" ht="15" hidden="false" customHeight="true" outlineLevel="0" collapsed="false">
      <c r="A151" s="28" t="s">
        <v>243</v>
      </c>
      <c r="B151" s="38" t="n">
        <v>45668</v>
      </c>
      <c r="C151" s="28" t="s">
        <v>56</v>
      </c>
      <c r="D151" s="28" t="s">
        <v>92</v>
      </c>
      <c r="E151" s="39" t="s">
        <v>97</v>
      </c>
      <c r="F151" s="39" t="n">
        <v>3</v>
      </c>
      <c r="G151" s="40" t="str">
        <f aca="false">VLOOKUP(E151,Products!$A$5:$E$16,2,FALSE())</f>
        <v>Laptops</v>
      </c>
      <c r="H151" s="41" t="n">
        <f aca="false">INDEX(Products!$D$5:$D$16,MATCH(E151,Products!$A$5:$A$16,0))</f>
        <v>4120</v>
      </c>
      <c r="I151" s="41" t="n">
        <f aca="false">F151*H151</f>
        <v>12360</v>
      </c>
      <c r="J151" s="41" t="n">
        <f aca="false">I151*VLOOKUP(E151,Products!$A$5:$E$16,5,FALSE())</f>
        <v>3040.56</v>
      </c>
    </row>
    <row r="152" customFormat="false" ht="15" hidden="false" customHeight="true" outlineLevel="0" collapsed="false">
      <c r="A152" s="31" t="s">
        <v>244</v>
      </c>
      <c r="B152" s="42" t="n">
        <v>45709</v>
      </c>
      <c r="C152" s="31" t="s">
        <v>52</v>
      </c>
      <c r="D152" s="31" t="s">
        <v>92</v>
      </c>
      <c r="E152" s="43" t="s">
        <v>108</v>
      </c>
      <c r="F152" s="43" t="n">
        <v>4</v>
      </c>
      <c r="G152" s="44" t="str">
        <f aca="false">VLOOKUP(E152,Products!$A$5:$E$16,2,FALSE())</f>
        <v>Smartphones</v>
      </c>
      <c r="H152" s="45" t="n">
        <f aca="false">INDEX(Products!$D$5:$D$16,MATCH(E152,Products!$A$5:$A$16,0))</f>
        <v>2750</v>
      </c>
      <c r="I152" s="45" t="n">
        <f aca="false">F152*H152</f>
        <v>11000</v>
      </c>
      <c r="J152" s="45" t="n">
        <f aca="false">I152*VLOOKUP(E152,Products!$A$5:$E$16,5,FALSE())</f>
        <v>2354</v>
      </c>
    </row>
    <row r="153" customFormat="false" ht="15" hidden="false" customHeight="true" outlineLevel="0" collapsed="false">
      <c r="A153" s="28" t="s">
        <v>245</v>
      </c>
      <c r="B153" s="38" t="n">
        <v>45858</v>
      </c>
      <c r="C153" s="28" t="s">
        <v>52</v>
      </c>
      <c r="D153" s="28" t="s">
        <v>84</v>
      </c>
      <c r="E153" s="39" t="s">
        <v>108</v>
      </c>
      <c r="F153" s="39" t="n">
        <v>1</v>
      </c>
      <c r="G153" s="40" t="str">
        <f aca="false">VLOOKUP(E153,Products!$A$5:$E$16,2,FALSE())</f>
        <v>Smartphones</v>
      </c>
      <c r="H153" s="41" t="n">
        <f aca="false">INDEX(Products!$D$5:$D$16,MATCH(E153,Products!$A$5:$A$16,0))</f>
        <v>2750</v>
      </c>
      <c r="I153" s="41" t="n">
        <f aca="false">F153*H153</f>
        <v>2750</v>
      </c>
      <c r="J153" s="41" t="n">
        <f aca="false">I153*VLOOKUP(E153,Products!$A$5:$E$16,5,FALSE())</f>
        <v>588.5</v>
      </c>
    </row>
    <row r="154" customFormat="false" ht="15" hidden="false" customHeight="true" outlineLevel="0" collapsed="false">
      <c r="A154" s="31" t="s">
        <v>246</v>
      </c>
      <c r="B154" s="42" t="n">
        <v>46015</v>
      </c>
      <c r="C154" s="31" t="s">
        <v>56</v>
      </c>
      <c r="D154" s="31" t="s">
        <v>92</v>
      </c>
      <c r="E154" s="43" t="s">
        <v>87</v>
      </c>
      <c r="F154" s="43" t="n">
        <v>2</v>
      </c>
      <c r="G154" s="44" t="str">
        <f aca="false">VLOOKUP(E154,Products!$A$5:$E$16,2,FALSE())</f>
        <v>Tablets</v>
      </c>
      <c r="H154" s="45" t="n">
        <f aca="false">INDEX(Products!$D$5:$D$16,MATCH(E154,Products!$A$5:$A$16,0))</f>
        <v>1680</v>
      </c>
      <c r="I154" s="45" t="n">
        <f aca="false">F154*H154</f>
        <v>3360</v>
      </c>
      <c r="J154" s="45" t="n">
        <f aca="false">I154*VLOOKUP(E154,Products!$A$5:$E$16,5,FALSE())</f>
        <v>661.92</v>
      </c>
    </row>
    <row r="155" customFormat="false" ht="15" hidden="false" customHeight="true" outlineLevel="0" collapsed="false">
      <c r="A155" s="28" t="s">
        <v>247</v>
      </c>
      <c r="B155" s="38" t="n">
        <v>45689</v>
      </c>
      <c r="C155" s="28" t="s">
        <v>56</v>
      </c>
      <c r="D155" s="28" t="s">
        <v>84</v>
      </c>
      <c r="E155" s="39" t="s">
        <v>87</v>
      </c>
      <c r="F155" s="39" t="n">
        <v>4</v>
      </c>
      <c r="G155" s="40" t="str">
        <f aca="false">VLOOKUP(E155,Products!$A$5:$E$16,2,FALSE())</f>
        <v>Tablets</v>
      </c>
      <c r="H155" s="41" t="n">
        <f aca="false">INDEX(Products!$D$5:$D$16,MATCH(E155,Products!$A$5:$A$16,0))</f>
        <v>1680</v>
      </c>
      <c r="I155" s="41" t="n">
        <f aca="false">F155*H155</f>
        <v>6720</v>
      </c>
      <c r="J155" s="41" t="n">
        <f aca="false">I155*VLOOKUP(E155,Products!$A$5:$E$16,5,FALSE())</f>
        <v>1323.84</v>
      </c>
    </row>
    <row r="156" customFormat="false" ht="15" hidden="false" customHeight="true" outlineLevel="0" collapsed="false">
      <c r="A156" s="31" t="s">
        <v>248</v>
      </c>
      <c r="B156" s="42" t="n">
        <v>45796</v>
      </c>
      <c r="C156" s="31" t="s">
        <v>52</v>
      </c>
      <c r="D156" s="31" t="s">
        <v>84</v>
      </c>
      <c r="E156" s="43" t="s">
        <v>108</v>
      </c>
      <c r="F156" s="43" t="n">
        <v>4</v>
      </c>
      <c r="G156" s="44" t="str">
        <f aca="false">VLOOKUP(E156,Products!$A$5:$E$16,2,FALSE())</f>
        <v>Smartphones</v>
      </c>
      <c r="H156" s="45" t="n">
        <f aca="false">INDEX(Products!$D$5:$D$16,MATCH(E156,Products!$A$5:$A$16,0))</f>
        <v>2750</v>
      </c>
      <c r="I156" s="45" t="n">
        <f aca="false">F156*H156</f>
        <v>11000</v>
      </c>
      <c r="J156" s="45" t="n">
        <f aca="false">I156*VLOOKUP(E156,Products!$A$5:$E$16,5,FALSE())</f>
        <v>2354</v>
      </c>
    </row>
    <row r="157" customFormat="false" ht="15" hidden="false" customHeight="true" outlineLevel="0" collapsed="false">
      <c r="A157" s="28" t="s">
        <v>249</v>
      </c>
      <c r="B157" s="38" t="n">
        <v>45594</v>
      </c>
      <c r="C157" s="28" t="s">
        <v>54</v>
      </c>
      <c r="D157" s="28" t="s">
        <v>84</v>
      </c>
      <c r="E157" s="39" t="s">
        <v>87</v>
      </c>
      <c r="F157" s="39" t="n">
        <v>4</v>
      </c>
      <c r="G157" s="40" t="str">
        <f aca="false">VLOOKUP(E157,Products!$A$5:$E$16,2,FALSE())</f>
        <v>Tablets</v>
      </c>
      <c r="H157" s="41" t="n">
        <f aca="false">INDEX(Products!$D$5:$D$16,MATCH(E157,Products!$A$5:$A$16,0))</f>
        <v>1680</v>
      </c>
      <c r="I157" s="41" t="n">
        <f aca="false">F157*H157</f>
        <v>6720</v>
      </c>
      <c r="J157" s="41" t="n">
        <f aca="false">I157*VLOOKUP(E157,Products!$A$5:$E$16,5,FALSE())</f>
        <v>1323.84</v>
      </c>
    </row>
    <row r="158" customFormat="false" ht="15" hidden="false" customHeight="true" outlineLevel="0" collapsed="false">
      <c r="A158" s="31" t="s">
        <v>250</v>
      </c>
      <c r="B158" s="42" t="n">
        <v>45562</v>
      </c>
      <c r="C158" s="31" t="s">
        <v>60</v>
      </c>
      <c r="D158" s="31" t="s">
        <v>84</v>
      </c>
      <c r="E158" s="43" t="s">
        <v>127</v>
      </c>
      <c r="F158" s="43" t="n">
        <v>1</v>
      </c>
      <c r="G158" s="44" t="str">
        <f aca="false">VLOOKUP(E158,Products!$A$5:$E$16,2,FALSE())</f>
        <v>Printers</v>
      </c>
      <c r="H158" s="45" t="n">
        <f aca="false">INDEX(Products!$D$5:$D$16,MATCH(E158,Products!$A$5:$A$16,0))</f>
        <v>1130</v>
      </c>
      <c r="I158" s="45" t="n">
        <f aca="false">F158*H158</f>
        <v>1130</v>
      </c>
      <c r="J158" s="45" t="n">
        <f aca="false">I158*VLOOKUP(E158,Products!$A$5:$E$16,5,FALSE())</f>
        <v>205.66</v>
      </c>
    </row>
    <row r="159" customFormat="false" ht="15" hidden="false" customHeight="true" outlineLevel="0" collapsed="false">
      <c r="A159" s="28" t="s">
        <v>251</v>
      </c>
      <c r="B159" s="38" t="n">
        <v>45581</v>
      </c>
      <c r="C159" s="28" t="s">
        <v>58</v>
      </c>
      <c r="D159" s="28" t="s">
        <v>92</v>
      </c>
      <c r="E159" s="39" t="s">
        <v>95</v>
      </c>
      <c r="F159" s="39" t="n">
        <v>1</v>
      </c>
      <c r="G159" s="40" t="str">
        <f aca="false">VLOOKUP(E159,Products!$A$5:$E$16,2,FALSE())</f>
        <v>Air Conditioners</v>
      </c>
      <c r="H159" s="41" t="n">
        <f aca="false">INDEX(Products!$D$5:$D$16,MATCH(E159,Products!$A$5:$A$16,0))</f>
        <v>2890</v>
      </c>
      <c r="I159" s="41" t="n">
        <f aca="false">F159*H159</f>
        <v>2890</v>
      </c>
      <c r="J159" s="41" t="n">
        <f aca="false">I159*VLOOKUP(E159,Products!$A$5:$E$16,5,FALSE())</f>
        <v>803.42</v>
      </c>
    </row>
    <row r="160" customFormat="false" ht="15" hidden="false" customHeight="true" outlineLevel="0" collapsed="false">
      <c r="A160" s="31" t="s">
        <v>252</v>
      </c>
      <c r="B160" s="42" t="n">
        <v>45810</v>
      </c>
      <c r="C160" s="31" t="s">
        <v>58</v>
      </c>
      <c r="D160" s="31" t="s">
        <v>84</v>
      </c>
      <c r="E160" s="43" t="s">
        <v>108</v>
      </c>
      <c r="F160" s="43" t="n">
        <v>3</v>
      </c>
      <c r="G160" s="44" t="str">
        <f aca="false">VLOOKUP(E160,Products!$A$5:$E$16,2,FALSE())</f>
        <v>Smartphones</v>
      </c>
      <c r="H160" s="45" t="n">
        <f aca="false">INDEX(Products!$D$5:$D$16,MATCH(E160,Products!$A$5:$A$16,0))</f>
        <v>2750</v>
      </c>
      <c r="I160" s="45" t="n">
        <f aca="false">F160*H160</f>
        <v>8250</v>
      </c>
      <c r="J160" s="45" t="n">
        <f aca="false">I160*VLOOKUP(E160,Products!$A$5:$E$16,5,FALSE())</f>
        <v>1765.5</v>
      </c>
    </row>
    <row r="161" customFormat="false" ht="15" hidden="false" customHeight="true" outlineLevel="0" collapsed="false">
      <c r="A161" s="28" t="s">
        <v>253</v>
      </c>
      <c r="B161" s="38" t="n">
        <v>45788</v>
      </c>
      <c r="C161" s="28" t="s">
        <v>58</v>
      </c>
      <c r="D161" s="28" t="s">
        <v>92</v>
      </c>
      <c r="E161" s="39" t="s">
        <v>108</v>
      </c>
      <c r="F161" s="39" t="n">
        <v>2</v>
      </c>
      <c r="G161" s="40" t="str">
        <f aca="false">VLOOKUP(E161,Products!$A$5:$E$16,2,FALSE())</f>
        <v>Smartphones</v>
      </c>
      <c r="H161" s="41" t="n">
        <f aca="false">INDEX(Products!$D$5:$D$16,MATCH(E161,Products!$A$5:$A$16,0))</f>
        <v>2750</v>
      </c>
      <c r="I161" s="41" t="n">
        <f aca="false">F161*H161</f>
        <v>5500</v>
      </c>
      <c r="J161" s="41" t="n">
        <f aca="false">I161*VLOOKUP(E161,Products!$A$5:$E$16,5,FALSE())</f>
        <v>1177</v>
      </c>
    </row>
    <row r="162" customFormat="false" ht="15" hidden="false" customHeight="true" outlineLevel="0" collapsed="false">
      <c r="A162" s="31" t="s">
        <v>254</v>
      </c>
      <c r="B162" s="42" t="n">
        <v>45546</v>
      </c>
      <c r="C162" s="31" t="s">
        <v>56</v>
      </c>
      <c r="D162" s="31" t="s">
        <v>84</v>
      </c>
      <c r="E162" s="43" t="s">
        <v>85</v>
      </c>
      <c r="F162" s="43" t="n">
        <v>4</v>
      </c>
      <c r="G162" s="44" t="str">
        <f aca="false">VLOOKUP(E162,Products!$A$5:$E$16,2,FALSE())</f>
        <v>Refrigerators</v>
      </c>
      <c r="H162" s="45" t="n">
        <f aca="false">INDEX(Products!$D$5:$D$16,MATCH(E162,Products!$A$5:$A$16,0))</f>
        <v>3450</v>
      </c>
      <c r="I162" s="45" t="n">
        <f aca="false">F162*H162</f>
        <v>13800</v>
      </c>
      <c r="J162" s="45" t="n">
        <f aca="false">I162*VLOOKUP(E162,Products!$A$5:$E$16,5,FALSE())</f>
        <v>4015.8</v>
      </c>
    </row>
    <row r="163" customFormat="false" ht="15" hidden="false" customHeight="true" outlineLevel="0" collapsed="false">
      <c r="A163" s="28" t="s">
        <v>255</v>
      </c>
      <c r="B163" s="38" t="n">
        <v>45429</v>
      </c>
      <c r="C163" s="28" t="s">
        <v>60</v>
      </c>
      <c r="D163" s="28" t="s">
        <v>92</v>
      </c>
      <c r="E163" s="39" t="s">
        <v>116</v>
      </c>
      <c r="F163" s="39" t="n">
        <v>2</v>
      </c>
      <c r="G163" s="40" t="str">
        <f aca="false">VLOOKUP(E163,Products!$A$5:$E$16,2,FALSE())</f>
        <v>Paper Shredders</v>
      </c>
      <c r="H163" s="41" t="n">
        <f aca="false">INDEX(Products!$D$5:$D$16,MATCH(E163,Products!$A$5:$A$16,0))</f>
        <v>640</v>
      </c>
      <c r="I163" s="41" t="n">
        <f aca="false">F163*H163</f>
        <v>1280</v>
      </c>
      <c r="J163" s="41" t="n">
        <f aca="false">I163*VLOOKUP(E163,Products!$A$5:$E$16,5,FALSE())</f>
        <v>202.24</v>
      </c>
    </row>
    <row r="164" customFormat="false" ht="15" hidden="false" customHeight="true" outlineLevel="0" collapsed="false">
      <c r="A164" s="31" t="s">
        <v>256</v>
      </c>
      <c r="B164" s="42" t="n">
        <v>45578</v>
      </c>
      <c r="C164" s="31" t="s">
        <v>58</v>
      </c>
      <c r="D164" s="31" t="s">
        <v>84</v>
      </c>
      <c r="E164" s="43" t="s">
        <v>85</v>
      </c>
      <c r="F164" s="43" t="n">
        <v>1</v>
      </c>
      <c r="G164" s="44" t="str">
        <f aca="false">VLOOKUP(E164,Products!$A$5:$E$16,2,FALSE())</f>
        <v>Refrigerators</v>
      </c>
      <c r="H164" s="45" t="n">
        <f aca="false">INDEX(Products!$D$5:$D$16,MATCH(E164,Products!$A$5:$A$16,0))</f>
        <v>3450</v>
      </c>
      <c r="I164" s="45" t="n">
        <f aca="false">F164*H164</f>
        <v>3450</v>
      </c>
      <c r="J164" s="45" t="n">
        <f aca="false">I164*VLOOKUP(E164,Products!$A$5:$E$16,5,FALSE())</f>
        <v>1003.95</v>
      </c>
    </row>
    <row r="165" customFormat="false" ht="15" hidden="false" customHeight="true" outlineLevel="0" collapsed="false">
      <c r="A165" s="28" t="s">
        <v>257</v>
      </c>
      <c r="B165" s="38" t="n">
        <v>45683</v>
      </c>
      <c r="C165" s="28" t="s">
        <v>54</v>
      </c>
      <c r="D165" s="28" t="s">
        <v>84</v>
      </c>
      <c r="E165" s="39" t="s">
        <v>85</v>
      </c>
      <c r="F165" s="39" t="n">
        <v>3</v>
      </c>
      <c r="G165" s="40" t="str">
        <f aca="false">VLOOKUP(E165,Products!$A$5:$E$16,2,FALSE())</f>
        <v>Refrigerators</v>
      </c>
      <c r="H165" s="41" t="n">
        <f aca="false">INDEX(Products!$D$5:$D$16,MATCH(E165,Products!$A$5:$A$16,0))</f>
        <v>3450</v>
      </c>
      <c r="I165" s="41" t="n">
        <f aca="false">F165*H165</f>
        <v>10350</v>
      </c>
      <c r="J165" s="41" t="n">
        <f aca="false">I165*VLOOKUP(E165,Products!$A$5:$E$16,5,FALSE())</f>
        <v>3011.85</v>
      </c>
    </row>
    <row r="166" customFormat="false" ht="15" hidden="false" customHeight="true" outlineLevel="0" collapsed="false">
      <c r="A166" s="31" t="s">
        <v>258</v>
      </c>
      <c r="B166" s="42" t="n">
        <v>45715</v>
      </c>
      <c r="C166" s="31" t="s">
        <v>58</v>
      </c>
      <c r="D166" s="31" t="s">
        <v>111</v>
      </c>
      <c r="E166" s="43" t="s">
        <v>95</v>
      </c>
      <c r="F166" s="43" t="n">
        <v>2</v>
      </c>
      <c r="G166" s="44" t="str">
        <f aca="false">VLOOKUP(E166,Products!$A$5:$E$16,2,FALSE())</f>
        <v>Air Conditioners</v>
      </c>
      <c r="H166" s="45" t="n">
        <f aca="false">INDEX(Products!$D$5:$D$16,MATCH(E166,Products!$A$5:$A$16,0))</f>
        <v>2890</v>
      </c>
      <c r="I166" s="45" t="n">
        <f aca="false">F166*H166</f>
        <v>5780</v>
      </c>
      <c r="J166" s="45" t="n">
        <f aca="false">I166*VLOOKUP(E166,Products!$A$5:$E$16,5,FALSE())</f>
        <v>1606.84</v>
      </c>
    </row>
    <row r="167" customFormat="false" ht="15" hidden="false" customHeight="true" outlineLevel="0" collapsed="false">
      <c r="A167" s="28" t="s">
        <v>259</v>
      </c>
      <c r="B167" s="38" t="n">
        <v>45680</v>
      </c>
      <c r="C167" s="28" t="s">
        <v>54</v>
      </c>
      <c r="D167" s="28" t="s">
        <v>111</v>
      </c>
      <c r="E167" s="39" t="s">
        <v>124</v>
      </c>
      <c r="F167" s="39" t="n">
        <v>2</v>
      </c>
      <c r="G167" s="40" t="str">
        <f aca="false">VLOOKUP(E167,Products!$A$5:$E$16,2,FALSE())</f>
        <v>Washing Machines</v>
      </c>
      <c r="H167" s="41" t="n">
        <f aca="false">INDEX(Products!$D$5:$D$16,MATCH(E167,Products!$A$5:$A$16,0))</f>
        <v>2680</v>
      </c>
      <c r="I167" s="41" t="n">
        <f aca="false">F167*H167</f>
        <v>5360</v>
      </c>
      <c r="J167" s="41" t="n">
        <f aca="false">I167*VLOOKUP(E167,Products!$A$5:$E$16,5,FALSE())</f>
        <v>1409.68</v>
      </c>
    </row>
    <row r="168" customFormat="false" ht="15" hidden="false" customHeight="true" outlineLevel="0" collapsed="false">
      <c r="A168" s="31" t="s">
        <v>260</v>
      </c>
      <c r="B168" s="42" t="n">
        <v>45936</v>
      </c>
      <c r="C168" s="31" t="s">
        <v>58</v>
      </c>
      <c r="D168" s="31" t="s">
        <v>84</v>
      </c>
      <c r="E168" s="43" t="s">
        <v>95</v>
      </c>
      <c r="F168" s="43" t="n">
        <v>3</v>
      </c>
      <c r="G168" s="44" t="str">
        <f aca="false">VLOOKUP(E168,Products!$A$5:$E$16,2,FALSE())</f>
        <v>Air Conditioners</v>
      </c>
      <c r="H168" s="45" t="n">
        <f aca="false">INDEX(Products!$D$5:$D$16,MATCH(E168,Products!$A$5:$A$16,0))</f>
        <v>2890</v>
      </c>
      <c r="I168" s="45" t="n">
        <f aca="false">F168*H168</f>
        <v>8670</v>
      </c>
      <c r="J168" s="45" t="n">
        <f aca="false">I168*VLOOKUP(E168,Products!$A$5:$E$16,5,FALSE())</f>
        <v>2410.26</v>
      </c>
    </row>
    <row r="169" customFormat="false" ht="15" hidden="false" customHeight="true" outlineLevel="0" collapsed="false">
      <c r="A169" s="28" t="s">
        <v>261</v>
      </c>
      <c r="B169" s="38" t="n">
        <v>45910</v>
      </c>
      <c r="C169" s="28" t="s">
        <v>56</v>
      </c>
      <c r="D169" s="28" t="s">
        <v>92</v>
      </c>
      <c r="E169" s="39" t="s">
        <v>95</v>
      </c>
      <c r="F169" s="39" t="n">
        <v>4</v>
      </c>
      <c r="G169" s="40" t="str">
        <f aca="false">VLOOKUP(E169,Products!$A$5:$E$16,2,FALSE())</f>
        <v>Air Conditioners</v>
      </c>
      <c r="H169" s="41" t="n">
        <f aca="false">INDEX(Products!$D$5:$D$16,MATCH(E169,Products!$A$5:$A$16,0))</f>
        <v>2890</v>
      </c>
      <c r="I169" s="41" t="n">
        <f aca="false">F169*H169</f>
        <v>11560</v>
      </c>
      <c r="J169" s="41" t="n">
        <f aca="false">I169*VLOOKUP(E169,Products!$A$5:$E$16,5,FALSE())</f>
        <v>3213.68</v>
      </c>
    </row>
    <row r="170" customFormat="false" ht="15" hidden="false" customHeight="true" outlineLevel="0" collapsed="false">
      <c r="A170" s="31" t="s">
        <v>262</v>
      </c>
      <c r="B170" s="42" t="n">
        <v>45937</v>
      </c>
      <c r="C170" s="31" t="s">
        <v>58</v>
      </c>
      <c r="D170" s="31" t="s">
        <v>84</v>
      </c>
      <c r="E170" s="43" t="s">
        <v>97</v>
      </c>
      <c r="F170" s="43" t="n">
        <v>4</v>
      </c>
      <c r="G170" s="44" t="str">
        <f aca="false">VLOOKUP(E170,Products!$A$5:$E$16,2,FALSE())</f>
        <v>Laptops</v>
      </c>
      <c r="H170" s="45" t="n">
        <f aca="false">INDEX(Products!$D$5:$D$16,MATCH(E170,Products!$A$5:$A$16,0))</f>
        <v>4120</v>
      </c>
      <c r="I170" s="45" t="n">
        <f aca="false">F170*H170</f>
        <v>16480</v>
      </c>
      <c r="J170" s="45" t="n">
        <f aca="false">I170*VLOOKUP(E170,Products!$A$5:$E$16,5,FALSE())</f>
        <v>4054.08</v>
      </c>
    </row>
    <row r="171" customFormat="false" ht="15" hidden="false" customHeight="true" outlineLevel="0" collapsed="false">
      <c r="A171" s="28" t="s">
        <v>263</v>
      </c>
      <c r="B171" s="38" t="n">
        <v>45679</v>
      </c>
      <c r="C171" s="28" t="s">
        <v>54</v>
      </c>
      <c r="D171" s="28" t="s">
        <v>111</v>
      </c>
      <c r="E171" s="39" t="s">
        <v>95</v>
      </c>
      <c r="F171" s="39" t="n">
        <v>2</v>
      </c>
      <c r="G171" s="40" t="str">
        <f aca="false">VLOOKUP(E171,Products!$A$5:$E$16,2,FALSE())</f>
        <v>Air Conditioners</v>
      </c>
      <c r="H171" s="41" t="n">
        <f aca="false">INDEX(Products!$D$5:$D$16,MATCH(E171,Products!$A$5:$A$16,0))</f>
        <v>2890</v>
      </c>
      <c r="I171" s="41" t="n">
        <f aca="false">F171*H171</f>
        <v>5780</v>
      </c>
      <c r="J171" s="41" t="n">
        <f aca="false">I171*VLOOKUP(E171,Products!$A$5:$E$16,5,FALSE())</f>
        <v>1606.84</v>
      </c>
    </row>
    <row r="172" customFormat="false" ht="15" hidden="false" customHeight="true" outlineLevel="0" collapsed="false">
      <c r="A172" s="31" t="s">
        <v>264</v>
      </c>
      <c r="B172" s="42" t="n">
        <v>45756</v>
      </c>
      <c r="C172" s="31" t="s">
        <v>58</v>
      </c>
      <c r="D172" s="31" t="s">
        <v>84</v>
      </c>
      <c r="E172" s="43" t="s">
        <v>124</v>
      </c>
      <c r="F172" s="43" t="n">
        <v>4</v>
      </c>
      <c r="G172" s="44" t="str">
        <f aca="false">VLOOKUP(E172,Products!$A$5:$E$16,2,FALSE())</f>
        <v>Washing Machines</v>
      </c>
      <c r="H172" s="45" t="n">
        <f aca="false">INDEX(Products!$D$5:$D$16,MATCH(E172,Products!$A$5:$A$16,0))</f>
        <v>2680</v>
      </c>
      <c r="I172" s="45" t="n">
        <f aca="false">F172*H172</f>
        <v>10720</v>
      </c>
      <c r="J172" s="45" t="n">
        <f aca="false">I172*VLOOKUP(E172,Products!$A$5:$E$16,5,FALSE())</f>
        <v>2819.36</v>
      </c>
    </row>
    <row r="173" customFormat="false" ht="15" hidden="false" customHeight="true" outlineLevel="0" collapsed="false">
      <c r="A173" s="28" t="s">
        <v>265</v>
      </c>
      <c r="B173" s="38" t="n">
        <v>45840</v>
      </c>
      <c r="C173" s="28" t="s">
        <v>58</v>
      </c>
      <c r="D173" s="28" t="s">
        <v>111</v>
      </c>
      <c r="E173" s="39" t="s">
        <v>93</v>
      </c>
      <c r="F173" s="39" t="n">
        <v>2</v>
      </c>
      <c r="G173" s="40" t="str">
        <f aca="false">VLOOKUP(E173,Products!$A$5:$E$16,2,FALSE())</f>
        <v>Office Chairs</v>
      </c>
      <c r="H173" s="41" t="n">
        <f aca="false">INDEX(Products!$D$5:$D$16,MATCH(E173,Products!$A$5:$A$16,0))</f>
        <v>880</v>
      </c>
      <c r="I173" s="41" t="n">
        <f aca="false">F173*H173</f>
        <v>1760</v>
      </c>
      <c r="J173" s="41" t="n">
        <f aca="false">I173*VLOOKUP(E173,Products!$A$5:$E$16,5,FALSE())</f>
        <v>300.96</v>
      </c>
    </row>
    <row r="174" customFormat="false" ht="15" hidden="false" customHeight="true" outlineLevel="0" collapsed="false">
      <c r="A174" s="31" t="s">
        <v>266</v>
      </c>
      <c r="B174" s="42" t="n">
        <v>45706</v>
      </c>
      <c r="C174" s="31" t="s">
        <v>60</v>
      </c>
      <c r="D174" s="31" t="s">
        <v>111</v>
      </c>
      <c r="E174" s="43" t="s">
        <v>85</v>
      </c>
      <c r="F174" s="43" t="n">
        <v>3</v>
      </c>
      <c r="G174" s="44" t="str">
        <f aca="false">VLOOKUP(E174,Products!$A$5:$E$16,2,FALSE())</f>
        <v>Refrigerators</v>
      </c>
      <c r="H174" s="45" t="n">
        <f aca="false">INDEX(Products!$D$5:$D$16,MATCH(E174,Products!$A$5:$A$16,0))</f>
        <v>3450</v>
      </c>
      <c r="I174" s="45" t="n">
        <f aca="false">F174*H174</f>
        <v>10350</v>
      </c>
      <c r="J174" s="45" t="n">
        <f aca="false">I174*VLOOKUP(E174,Products!$A$5:$E$16,5,FALSE())</f>
        <v>3011.85</v>
      </c>
    </row>
    <row r="175" customFormat="false" ht="15" hidden="false" customHeight="true" outlineLevel="0" collapsed="false">
      <c r="A175" s="28" t="s">
        <v>267</v>
      </c>
      <c r="B175" s="38" t="n">
        <v>45939</v>
      </c>
      <c r="C175" s="28" t="s">
        <v>58</v>
      </c>
      <c r="D175" s="28" t="s">
        <v>84</v>
      </c>
      <c r="E175" s="39" t="s">
        <v>141</v>
      </c>
      <c r="F175" s="39" t="n">
        <v>4</v>
      </c>
      <c r="G175" s="40" t="str">
        <f aca="false">VLOOKUP(E175,Products!$A$5:$E$16,2,FALSE())</f>
        <v>Bookcases</v>
      </c>
      <c r="H175" s="41" t="n">
        <f aca="false">INDEX(Products!$D$5:$D$16,MATCH(E175,Products!$A$5:$A$16,0))</f>
        <v>940</v>
      </c>
      <c r="I175" s="41" t="n">
        <f aca="false">F175*H175</f>
        <v>3760</v>
      </c>
      <c r="J175" s="41" t="n">
        <f aca="false">I175*VLOOKUP(E175,Products!$A$5:$E$16,5,FALSE())</f>
        <v>612.88</v>
      </c>
    </row>
    <row r="176" customFormat="false" ht="15" hidden="false" customHeight="true" outlineLevel="0" collapsed="false">
      <c r="A176" s="31" t="s">
        <v>268</v>
      </c>
      <c r="B176" s="42" t="n">
        <v>45321</v>
      </c>
      <c r="C176" s="31" t="s">
        <v>54</v>
      </c>
      <c r="D176" s="31" t="s">
        <v>84</v>
      </c>
      <c r="E176" s="43" t="s">
        <v>124</v>
      </c>
      <c r="F176" s="43" t="n">
        <v>3</v>
      </c>
      <c r="G176" s="44" t="str">
        <f aca="false">VLOOKUP(E176,Products!$A$5:$E$16,2,FALSE())</f>
        <v>Washing Machines</v>
      </c>
      <c r="H176" s="45" t="n">
        <f aca="false">INDEX(Products!$D$5:$D$16,MATCH(E176,Products!$A$5:$A$16,0))</f>
        <v>2680</v>
      </c>
      <c r="I176" s="45" t="n">
        <f aca="false">F176*H176</f>
        <v>8040</v>
      </c>
      <c r="J176" s="45" t="n">
        <f aca="false">I176*VLOOKUP(E176,Products!$A$5:$E$16,5,FALSE())</f>
        <v>2114.52</v>
      </c>
    </row>
    <row r="177" customFormat="false" ht="15" hidden="false" customHeight="true" outlineLevel="0" collapsed="false">
      <c r="A177" s="28" t="s">
        <v>269</v>
      </c>
      <c r="B177" s="38" t="n">
        <v>45598</v>
      </c>
      <c r="C177" s="28" t="s">
        <v>52</v>
      </c>
      <c r="D177" s="28" t="s">
        <v>92</v>
      </c>
      <c r="E177" s="39" t="s">
        <v>87</v>
      </c>
      <c r="F177" s="39" t="n">
        <v>4</v>
      </c>
      <c r="G177" s="40" t="str">
        <f aca="false">VLOOKUP(E177,Products!$A$5:$E$16,2,FALSE())</f>
        <v>Tablets</v>
      </c>
      <c r="H177" s="41" t="n">
        <f aca="false">INDEX(Products!$D$5:$D$16,MATCH(E177,Products!$A$5:$A$16,0))</f>
        <v>1680</v>
      </c>
      <c r="I177" s="41" t="n">
        <f aca="false">F177*H177</f>
        <v>6720</v>
      </c>
      <c r="J177" s="41" t="n">
        <f aca="false">I177*VLOOKUP(E177,Products!$A$5:$E$16,5,FALSE())</f>
        <v>1323.84</v>
      </c>
    </row>
    <row r="178" customFormat="false" ht="15" hidden="false" customHeight="true" outlineLevel="0" collapsed="false">
      <c r="A178" s="31" t="s">
        <v>270</v>
      </c>
      <c r="B178" s="42" t="n">
        <v>45989</v>
      </c>
      <c r="C178" s="31" t="s">
        <v>58</v>
      </c>
      <c r="D178" s="31" t="s">
        <v>92</v>
      </c>
      <c r="E178" s="43" t="s">
        <v>87</v>
      </c>
      <c r="F178" s="43" t="n">
        <v>1</v>
      </c>
      <c r="G178" s="44" t="str">
        <f aca="false">VLOOKUP(E178,Products!$A$5:$E$16,2,FALSE())</f>
        <v>Tablets</v>
      </c>
      <c r="H178" s="45" t="n">
        <f aca="false">INDEX(Products!$D$5:$D$16,MATCH(E178,Products!$A$5:$A$16,0))</f>
        <v>1680</v>
      </c>
      <c r="I178" s="45" t="n">
        <f aca="false">F178*H178</f>
        <v>1680</v>
      </c>
      <c r="J178" s="45" t="n">
        <f aca="false">I178*VLOOKUP(E178,Products!$A$5:$E$16,5,FALSE())</f>
        <v>330.96</v>
      </c>
    </row>
    <row r="179" customFormat="false" ht="15" hidden="false" customHeight="true" outlineLevel="0" collapsed="false">
      <c r="A179" s="28" t="s">
        <v>271</v>
      </c>
      <c r="B179" s="38" t="n">
        <v>45785</v>
      </c>
      <c r="C179" s="28" t="s">
        <v>56</v>
      </c>
      <c r="D179" s="28" t="s">
        <v>111</v>
      </c>
      <c r="E179" s="39" t="s">
        <v>124</v>
      </c>
      <c r="F179" s="39" t="n">
        <v>1</v>
      </c>
      <c r="G179" s="40" t="str">
        <f aca="false">VLOOKUP(E179,Products!$A$5:$E$16,2,FALSE())</f>
        <v>Washing Machines</v>
      </c>
      <c r="H179" s="41" t="n">
        <f aca="false">INDEX(Products!$D$5:$D$16,MATCH(E179,Products!$A$5:$A$16,0))</f>
        <v>2680</v>
      </c>
      <c r="I179" s="41" t="n">
        <f aca="false">F179*H179</f>
        <v>2680</v>
      </c>
      <c r="J179" s="41" t="n">
        <f aca="false">I179*VLOOKUP(E179,Products!$A$5:$E$16,5,FALSE())</f>
        <v>704.84</v>
      </c>
    </row>
    <row r="180" customFormat="false" ht="15" hidden="false" customHeight="true" outlineLevel="0" collapsed="false">
      <c r="A180" s="31" t="s">
        <v>272</v>
      </c>
      <c r="B180" s="42" t="n">
        <v>45665</v>
      </c>
      <c r="C180" s="31" t="s">
        <v>52</v>
      </c>
      <c r="D180" s="31" t="s">
        <v>84</v>
      </c>
      <c r="E180" s="43" t="s">
        <v>85</v>
      </c>
      <c r="F180" s="43" t="n">
        <v>3</v>
      </c>
      <c r="G180" s="44" t="str">
        <f aca="false">VLOOKUP(E180,Products!$A$5:$E$16,2,FALSE())</f>
        <v>Refrigerators</v>
      </c>
      <c r="H180" s="45" t="n">
        <f aca="false">INDEX(Products!$D$5:$D$16,MATCH(E180,Products!$A$5:$A$16,0))</f>
        <v>3450</v>
      </c>
      <c r="I180" s="45" t="n">
        <f aca="false">F180*H180</f>
        <v>10350</v>
      </c>
      <c r="J180" s="45" t="n">
        <f aca="false">I180*VLOOKUP(E180,Products!$A$5:$E$16,5,FALSE())</f>
        <v>3011.85</v>
      </c>
    </row>
    <row r="181" customFormat="false" ht="15" hidden="false" customHeight="true" outlineLevel="0" collapsed="false">
      <c r="A181" s="28" t="s">
        <v>273</v>
      </c>
      <c r="B181" s="38" t="n">
        <v>45959</v>
      </c>
      <c r="C181" s="28" t="s">
        <v>52</v>
      </c>
      <c r="D181" s="28" t="s">
        <v>84</v>
      </c>
      <c r="E181" s="39" t="s">
        <v>85</v>
      </c>
      <c r="F181" s="39" t="n">
        <v>3</v>
      </c>
      <c r="G181" s="40" t="str">
        <f aca="false">VLOOKUP(E181,Products!$A$5:$E$16,2,FALSE())</f>
        <v>Refrigerators</v>
      </c>
      <c r="H181" s="41" t="n">
        <f aca="false">INDEX(Products!$D$5:$D$16,MATCH(E181,Products!$A$5:$A$16,0))</f>
        <v>3450</v>
      </c>
      <c r="I181" s="41" t="n">
        <f aca="false">F181*H181</f>
        <v>10350</v>
      </c>
      <c r="J181" s="41" t="n">
        <f aca="false">I181*VLOOKUP(E181,Products!$A$5:$E$16,5,FALSE())</f>
        <v>3011.85</v>
      </c>
    </row>
    <row r="182" customFormat="false" ht="15" hidden="false" customHeight="true" outlineLevel="0" collapsed="false">
      <c r="A182" s="31" t="s">
        <v>274</v>
      </c>
      <c r="B182" s="42" t="n">
        <v>45662</v>
      </c>
      <c r="C182" s="31" t="s">
        <v>58</v>
      </c>
      <c r="D182" s="31" t="s">
        <v>92</v>
      </c>
      <c r="E182" s="43" t="s">
        <v>95</v>
      </c>
      <c r="F182" s="43" t="n">
        <v>2</v>
      </c>
      <c r="G182" s="44" t="str">
        <f aca="false">VLOOKUP(E182,Products!$A$5:$E$16,2,FALSE())</f>
        <v>Air Conditioners</v>
      </c>
      <c r="H182" s="45" t="n">
        <f aca="false">INDEX(Products!$D$5:$D$16,MATCH(E182,Products!$A$5:$A$16,0))</f>
        <v>2890</v>
      </c>
      <c r="I182" s="45" t="n">
        <f aca="false">F182*H182</f>
        <v>5780</v>
      </c>
      <c r="J182" s="45" t="n">
        <f aca="false">I182*VLOOKUP(E182,Products!$A$5:$E$16,5,FALSE())</f>
        <v>1606.84</v>
      </c>
    </row>
    <row r="183" customFormat="false" ht="15" hidden="false" customHeight="true" outlineLevel="0" collapsed="false">
      <c r="A183" s="28" t="s">
        <v>275</v>
      </c>
      <c r="B183" s="38" t="n">
        <v>45470</v>
      </c>
      <c r="C183" s="28" t="s">
        <v>58</v>
      </c>
      <c r="D183" s="28" t="s">
        <v>92</v>
      </c>
      <c r="E183" s="39" t="s">
        <v>85</v>
      </c>
      <c r="F183" s="39" t="n">
        <v>2</v>
      </c>
      <c r="G183" s="40" t="str">
        <f aca="false">VLOOKUP(E183,Products!$A$5:$E$16,2,FALSE())</f>
        <v>Refrigerators</v>
      </c>
      <c r="H183" s="41" t="n">
        <f aca="false">INDEX(Products!$D$5:$D$16,MATCH(E183,Products!$A$5:$A$16,0))</f>
        <v>3450</v>
      </c>
      <c r="I183" s="41" t="n">
        <f aca="false">F183*H183</f>
        <v>6900</v>
      </c>
      <c r="J183" s="41" t="n">
        <f aca="false">I183*VLOOKUP(E183,Products!$A$5:$E$16,5,FALSE())</f>
        <v>2007.9</v>
      </c>
    </row>
    <row r="184" customFormat="false" ht="15" hidden="false" customHeight="true" outlineLevel="0" collapsed="false">
      <c r="A184" s="31" t="s">
        <v>276</v>
      </c>
      <c r="B184" s="42" t="n">
        <v>45707</v>
      </c>
      <c r="C184" s="31" t="s">
        <v>54</v>
      </c>
      <c r="D184" s="31" t="s">
        <v>84</v>
      </c>
      <c r="E184" s="43" t="s">
        <v>108</v>
      </c>
      <c r="F184" s="43" t="n">
        <v>3</v>
      </c>
      <c r="G184" s="44" t="str">
        <f aca="false">VLOOKUP(E184,Products!$A$5:$E$16,2,FALSE())</f>
        <v>Smartphones</v>
      </c>
      <c r="H184" s="45" t="n">
        <f aca="false">INDEX(Products!$D$5:$D$16,MATCH(E184,Products!$A$5:$A$16,0))</f>
        <v>2750</v>
      </c>
      <c r="I184" s="45" t="n">
        <f aca="false">F184*H184</f>
        <v>8250</v>
      </c>
      <c r="J184" s="45" t="n">
        <f aca="false">I184*VLOOKUP(E184,Products!$A$5:$E$16,5,FALSE())</f>
        <v>1765.5</v>
      </c>
    </row>
    <row r="185" customFormat="false" ht="15" hidden="false" customHeight="true" outlineLevel="0" collapsed="false">
      <c r="A185" s="28" t="s">
        <v>277</v>
      </c>
      <c r="B185" s="38" t="n">
        <v>45682</v>
      </c>
      <c r="C185" s="28" t="s">
        <v>58</v>
      </c>
      <c r="D185" s="28" t="s">
        <v>111</v>
      </c>
      <c r="E185" s="39" t="s">
        <v>87</v>
      </c>
      <c r="F185" s="39" t="n">
        <v>2</v>
      </c>
      <c r="G185" s="40" t="str">
        <f aca="false">VLOOKUP(E185,Products!$A$5:$E$16,2,FALSE())</f>
        <v>Tablets</v>
      </c>
      <c r="H185" s="41" t="n">
        <f aca="false">INDEX(Products!$D$5:$D$16,MATCH(E185,Products!$A$5:$A$16,0))</f>
        <v>1680</v>
      </c>
      <c r="I185" s="41" t="n">
        <f aca="false">F185*H185</f>
        <v>3360</v>
      </c>
      <c r="J185" s="41" t="n">
        <f aca="false">I185*VLOOKUP(E185,Products!$A$5:$E$16,5,FALSE())</f>
        <v>661.92</v>
      </c>
    </row>
    <row r="186" customFormat="false" ht="15" hidden="false" customHeight="true" outlineLevel="0" collapsed="false">
      <c r="A186" s="31" t="s">
        <v>278</v>
      </c>
      <c r="B186" s="42" t="n">
        <v>45385</v>
      </c>
      <c r="C186" s="31" t="s">
        <v>60</v>
      </c>
      <c r="D186" s="31" t="s">
        <v>84</v>
      </c>
      <c r="E186" s="43" t="s">
        <v>127</v>
      </c>
      <c r="F186" s="43" t="n">
        <v>4</v>
      </c>
      <c r="G186" s="44" t="str">
        <f aca="false">VLOOKUP(E186,Products!$A$5:$E$16,2,FALSE())</f>
        <v>Printers</v>
      </c>
      <c r="H186" s="45" t="n">
        <f aca="false">INDEX(Products!$D$5:$D$16,MATCH(E186,Products!$A$5:$A$16,0))</f>
        <v>1130</v>
      </c>
      <c r="I186" s="45" t="n">
        <f aca="false">F186*H186</f>
        <v>4520</v>
      </c>
      <c r="J186" s="45" t="n">
        <f aca="false">I186*VLOOKUP(E186,Products!$A$5:$E$16,5,FALSE())</f>
        <v>822.64</v>
      </c>
    </row>
    <row r="187" customFormat="false" ht="15" hidden="false" customHeight="true" outlineLevel="0" collapsed="false">
      <c r="A187" s="28" t="s">
        <v>279</v>
      </c>
      <c r="B187" s="38" t="n">
        <v>45831</v>
      </c>
      <c r="C187" s="28" t="s">
        <v>56</v>
      </c>
      <c r="D187" s="28" t="s">
        <v>84</v>
      </c>
      <c r="E187" s="39" t="s">
        <v>97</v>
      </c>
      <c r="F187" s="39" t="n">
        <v>4</v>
      </c>
      <c r="G187" s="40" t="str">
        <f aca="false">VLOOKUP(E187,Products!$A$5:$E$16,2,FALSE())</f>
        <v>Laptops</v>
      </c>
      <c r="H187" s="41" t="n">
        <f aca="false">INDEX(Products!$D$5:$D$16,MATCH(E187,Products!$A$5:$A$16,0))</f>
        <v>4120</v>
      </c>
      <c r="I187" s="41" t="n">
        <f aca="false">F187*H187</f>
        <v>16480</v>
      </c>
      <c r="J187" s="41" t="n">
        <f aca="false">I187*VLOOKUP(E187,Products!$A$5:$E$16,5,FALSE())</f>
        <v>4054.08</v>
      </c>
    </row>
    <row r="188" customFormat="false" ht="15" hidden="false" customHeight="true" outlineLevel="0" collapsed="false">
      <c r="A188" s="31" t="s">
        <v>280</v>
      </c>
      <c r="B188" s="42" t="n">
        <v>45930</v>
      </c>
      <c r="C188" s="31" t="s">
        <v>58</v>
      </c>
      <c r="D188" s="31" t="s">
        <v>92</v>
      </c>
      <c r="E188" s="43" t="s">
        <v>85</v>
      </c>
      <c r="F188" s="43" t="n">
        <v>3</v>
      </c>
      <c r="G188" s="44" t="str">
        <f aca="false">VLOOKUP(E188,Products!$A$5:$E$16,2,FALSE())</f>
        <v>Refrigerators</v>
      </c>
      <c r="H188" s="45" t="n">
        <f aca="false">INDEX(Products!$D$5:$D$16,MATCH(E188,Products!$A$5:$A$16,0))</f>
        <v>3450</v>
      </c>
      <c r="I188" s="45" t="n">
        <f aca="false">F188*H188</f>
        <v>10350</v>
      </c>
      <c r="J188" s="45" t="n">
        <f aca="false">I188*VLOOKUP(E188,Products!$A$5:$E$16,5,FALSE())</f>
        <v>3011.85</v>
      </c>
    </row>
    <row r="189" customFormat="false" ht="15" hidden="false" customHeight="true" outlineLevel="0" collapsed="false">
      <c r="A189" s="28" t="s">
        <v>281</v>
      </c>
      <c r="B189" s="38" t="n">
        <v>46011</v>
      </c>
      <c r="C189" s="28" t="s">
        <v>58</v>
      </c>
      <c r="D189" s="28" t="s">
        <v>84</v>
      </c>
      <c r="E189" s="39" t="s">
        <v>95</v>
      </c>
      <c r="F189" s="39" t="n">
        <v>1</v>
      </c>
      <c r="G189" s="40" t="str">
        <f aca="false">VLOOKUP(E189,Products!$A$5:$E$16,2,FALSE())</f>
        <v>Air Conditioners</v>
      </c>
      <c r="H189" s="41" t="n">
        <f aca="false">INDEX(Products!$D$5:$D$16,MATCH(E189,Products!$A$5:$A$16,0))</f>
        <v>2890</v>
      </c>
      <c r="I189" s="41" t="n">
        <f aca="false">F189*H189</f>
        <v>2890</v>
      </c>
      <c r="J189" s="41" t="n">
        <f aca="false">I189*VLOOKUP(E189,Products!$A$5:$E$16,5,FALSE())</f>
        <v>803.42</v>
      </c>
    </row>
    <row r="190" customFormat="false" ht="15" hidden="false" customHeight="true" outlineLevel="0" collapsed="false">
      <c r="A190" s="31" t="s">
        <v>282</v>
      </c>
      <c r="B190" s="42" t="n">
        <v>45964</v>
      </c>
      <c r="C190" s="31" t="s">
        <v>56</v>
      </c>
      <c r="D190" s="31" t="s">
        <v>92</v>
      </c>
      <c r="E190" s="43" t="s">
        <v>90</v>
      </c>
      <c r="F190" s="43" t="n">
        <v>2</v>
      </c>
      <c r="G190" s="44" t="str">
        <f aca="false">VLOOKUP(E190,Products!$A$5:$E$16,2,FALSE())</f>
        <v>Monitors</v>
      </c>
      <c r="H190" s="45" t="n">
        <f aca="false">INDEX(Products!$D$5:$D$16,MATCH(E190,Products!$A$5:$A$16,0))</f>
        <v>1190</v>
      </c>
      <c r="I190" s="45" t="n">
        <f aca="false">F190*H190</f>
        <v>2380</v>
      </c>
      <c r="J190" s="45" t="n">
        <f aca="false">I190*VLOOKUP(E190,Products!$A$5:$E$16,5,FALSE())</f>
        <v>449.82</v>
      </c>
    </row>
    <row r="191" customFormat="false" ht="15" hidden="false" customHeight="true" outlineLevel="0" collapsed="false">
      <c r="A191" s="28" t="s">
        <v>283</v>
      </c>
      <c r="B191" s="38" t="n">
        <v>45778</v>
      </c>
      <c r="C191" s="28" t="s">
        <v>54</v>
      </c>
      <c r="D191" s="28" t="s">
        <v>92</v>
      </c>
      <c r="E191" s="39" t="s">
        <v>95</v>
      </c>
      <c r="F191" s="39" t="n">
        <v>2</v>
      </c>
      <c r="G191" s="40" t="str">
        <f aca="false">VLOOKUP(E191,Products!$A$5:$E$16,2,FALSE())</f>
        <v>Air Conditioners</v>
      </c>
      <c r="H191" s="41" t="n">
        <f aca="false">INDEX(Products!$D$5:$D$16,MATCH(E191,Products!$A$5:$A$16,0))</f>
        <v>2890</v>
      </c>
      <c r="I191" s="41" t="n">
        <f aca="false">F191*H191</f>
        <v>5780</v>
      </c>
      <c r="J191" s="41" t="n">
        <f aca="false">I191*VLOOKUP(E191,Products!$A$5:$E$16,5,FALSE())</f>
        <v>1606.84</v>
      </c>
    </row>
    <row r="192" customFormat="false" ht="15" hidden="false" customHeight="true" outlineLevel="0" collapsed="false">
      <c r="A192" s="31" t="s">
        <v>284</v>
      </c>
      <c r="B192" s="42" t="n">
        <v>45792</v>
      </c>
      <c r="C192" s="31" t="s">
        <v>52</v>
      </c>
      <c r="D192" s="31" t="s">
        <v>84</v>
      </c>
      <c r="E192" s="43" t="s">
        <v>141</v>
      </c>
      <c r="F192" s="43" t="n">
        <v>4</v>
      </c>
      <c r="G192" s="44" t="str">
        <f aca="false">VLOOKUP(E192,Products!$A$5:$E$16,2,FALSE())</f>
        <v>Bookcases</v>
      </c>
      <c r="H192" s="45" t="n">
        <f aca="false">INDEX(Products!$D$5:$D$16,MATCH(E192,Products!$A$5:$A$16,0))</f>
        <v>940</v>
      </c>
      <c r="I192" s="45" t="n">
        <f aca="false">F192*H192</f>
        <v>3760</v>
      </c>
      <c r="J192" s="45" t="n">
        <f aca="false">I192*VLOOKUP(E192,Products!$A$5:$E$16,5,FALSE())</f>
        <v>612.88</v>
      </c>
    </row>
    <row r="193" customFormat="false" ht="15" hidden="false" customHeight="true" outlineLevel="0" collapsed="false">
      <c r="A193" s="28" t="s">
        <v>285</v>
      </c>
      <c r="B193" s="38" t="n">
        <v>45343</v>
      </c>
      <c r="C193" s="28" t="s">
        <v>54</v>
      </c>
      <c r="D193" s="28" t="s">
        <v>84</v>
      </c>
      <c r="E193" s="39" t="s">
        <v>97</v>
      </c>
      <c r="F193" s="39" t="n">
        <v>3</v>
      </c>
      <c r="G193" s="40" t="str">
        <f aca="false">VLOOKUP(E193,Products!$A$5:$E$16,2,FALSE())</f>
        <v>Laptops</v>
      </c>
      <c r="H193" s="41" t="n">
        <f aca="false">INDEX(Products!$D$5:$D$16,MATCH(E193,Products!$A$5:$A$16,0))</f>
        <v>4120</v>
      </c>
      <c r="I193" s="41" t="n">
        <f aca="false">F193*H193</f>
        <v>12360</v>
      </c>
      <c r="J193" s="41" t="n">
        <f aca="false">I193*VLOOKUP(E193,Products!$A$5:$E$16,5,FALSE())</f>
        <v>3040.56</v>
      </c>
    </row>
    <row r="194" customFormat="false" ht="15" hidden="false" customHeight="true" outlineLevel="0" collapsed="false">
      <c r="A194" s="31" t="s">
        <v>286</v>
      </c>
      <c r="B194" s="42" t="n">
        <v>45590</v>
      </c>
      <c r="C194" s="31" t="s">
        <v>54</v>
      </c>
      <c r="D194" s="31" t="s">
        <v>84</v>
      </c>
      <c r="E194" s="43" t="s">
        <v>97</v>
      </c>
      <c r="F194" s="43" t="n">
        <v>3</v>
      </c>
      <c r="G194" s="44" t="str">
        <f aca="false">VLOOKUP(E194,Products!$A$5:$E$16,2,FALSE())</f>
        <v>Laptops</v>
      </c>
      <c r="H194" s="45" t="n">
        <f aca="false">INDEX(Products!$D$5:$D$16,MATCH(E194,Products!$A$5:$A$16,0))</f>
        <v>4120</v>
      </c>
      <c r="I194" s="45" t="n">
        <f aca="false">F194*H194</f>
        <v>12360</v>
      </c>
      <c r="J194" s="45" t="n">
        <f aca="false">I194*VLOOKUP(E194,Products!$A$5:$E$16,5,FALSE())</f>
        <v>3040.56</v>
      </c>
    </row>
    <row r="195" customFormat="false" ht="15" hidden="false" customHeight="true" outlineLevel="0" collapsed="false">
      <c r="A195" s="28" t="s">
        <v>287</v>
      </c>
      <c r="B195" s="38" t="n">
        <v>45729</v>
      </c>
      <c r="C195" s="28" t="s">
        <v>54</v>
      </c>
      <c r="D195" s="28" t="s">
        <v>84</v>
      </c>
      <c r="E195" s="39" t="s">
        <v>127</v>
      </c>
      <c r="F195" s="39" t="n">
        <v>4</v>
      </c>
      <c r="G195" s="40" t="str">
        <f aca="false">VLOOKUP(E195,Products!$A$5:$E$16,2,FALSE())</f>
        <v>Printers</v>
      </c>
      <c r="H195" s="41" t="n">
        <f aca="false">INDEX(Products!$D$5:$D$16,MATCH(E195,Products!$A$5:$A$16,0))</f>
        <v>1130</v>
      </c>
      <c r="I195" s="41" t="n">
        <f aca="false">F195*H195</f>
        <v>4520</v>
      </c>
      <c r="J195" s="41" t="n">
        <f aca="false">I195*VLOOKUP(E195,Products!$A$5:$E$16,5,FALSE())</f>
        <v>822.64</v>
      </c>
    </row>
    <row r="196" customFormat="false" ht="15" hidden="false" customHeight="true" outlineLevel="0" collapsed="false">
      <c r="A196" s="31" t="s">
        <v>288</v>
      </c>
      <c r="B196" s="42" t="n">
        <v>45997</v>
      </c>
      <c r="C196" s="31" t="s">
        <v>56</v>
      </c>
      <c r="D196" s="31" t="s">
        <v>92</v>
      </c>
      <c r="E196" s="43" t="s">
        <v>95</v>
      </c>
      <c r="F196" s="43" t="n">
        <v>4</v>
      </c>
      <c r="G196" s="44" t="str">
        <f aca="false">VLOOKUP(E196,Products!$A$5:$E$16,2,FALSE())</f>
        <v>Air Conditioners</v>
      </c>
      <c r="H196" s="45" t="n">
        <f aca="false">INDEX(Products!$D$5:$D$16,MATCH(E196,Products!$A$5:$A$16,0))</f>
        <v>2890</v>
      </c>
      <c r="I196" s="45" t="n">
        <f aca="false">F196*H196</f>
        <v>11560</v>
      </c>
      <c r="J196" s="45" t="n">
        <f aca="false">I196*VLOOKUP(E196,Products!$A$5:$E$16,5,FALSE())</f>
        <v>3213.68</v>
      </c>
    </row>
    <row r="197" customFormat="false" ht="15" hidden="false" customHeight="true" outlineLevel="0" collapsed="false">
      <c r="A197" s="28" t="s">
        <v>289</v>
      </c>
      <c r="B197" s="38" t="n">
        <v>45994</v>
      </c>
      <c r="C197" s="28" t="s">
        <v>54</v>
      </c>
      <c r="D197" s="28" t="s">
        <v>92</v>
      </c>
      <c r="E197" s="39" t="s">
        <v>124</v>
      </c>
      <c r="F197" s="39" t="n">
        <v>4</v>
      </c>
      <c r="G197" s="40" t="str">
        <f aca="false">VLOOKUP(E197,Products!$A$5:$E$16,2,FALSE())</f>
        <v>Washing Machines</v>
      </c>
      <c r="H197" s="41" t="n">
        <f aca="false">INDEX(Products!$D$5:$D$16,MATCH(E197,Products!$A$5:$A$16,0))</f>
        <v>2680</v>
      </c>
      <c r="I197" s="41" t="n">
        <f aca="false">F197*H197</f>
        <v>10720</v>
      </c>
      <c r="J197" s="41" t="n">
        <f aca="false">I197*VLOOKUP(E197,Products!$A$5:$E$16,5,FALSE())</f>
        <v>2819.36</v>
      </c>
    </row>
    <row r="198" customFormat="false" ht="15" hidden="false" customHeight="true" outlineLevel="0" collapsed="false">
      <c r="A198" s="31" t="s">
        <v>290</v>
      </c>
      <c r="B198" s="42" t="n">
        <v>45997</v>
      </c>
      <c r="C198" s="31" t="s">
        <v>56</v>
      </c>
      <c r="D198" s="31" t="s">
        <v>84</v>
      </c>
      <c r="E198" s="43" t="s">
        <v>93</v>
      </c>
      <c r="F198" s="43" t="n">
        <v>4</v>
      </c>
      <c r="G198" s="44" t="str">
        <f aca="false">VLOOKUP(E198,Products!$A$5:$E$16,2,FALSE())</f>
        <v>Office Chairs</v>
      </c>
      <c r="H198" s="45" t="n">
        <f aca="false">INDEX(Products!$D$5:$D$16,MATCH(E198,Products!$A$5:$A$16,0))</f>
        <v>880</v>
      </c>
      <c r="I198" s="45" t="n">
        <f aca="false">F198*H198</f>
        <v>3520</v>
      </c>
      <c r="J198" s="45" t="n">
        <f aca="false">I198*VLOOKUP(E198,Products!$A$5:$E$16,5,FALSE())</f>
        <v>601.92</v>
      </c>
    </row>
    <row r="199" customFormat="false" ht="15" hidden="false" customHeight="true" outlineLevel="0" collapsed="false">
      <c r="A199" s="28" t="s">
        <v>291</v>
      </c>
      <c r="B199" s="38" t="n">
        <v>45319</v>
      </c>
      <c r="C199" s="28" t="s">
        <v>58</v>
      </c>
      <c r="D199" s="28" t="s">
        <v>84</v>
      </c>
      <c r="E199" s="39" t="s">
        <v>108</v>
      </c>
      <c r="F199" s="39" t="n">
        <v>3</v>
      </c>
      <c r="G199" s="40" t="str">
        <f aca="false">VLOOKUP(E199,Products!$A$5:$E$16,2,FALSE())</f>
        <v>Smartphones</v>
      </c>
      <c r="H199" s="41" t="n">
        <f aca="false">INDEX(Products!$D$5:$D$16,MATCH(E199,Products!$A$5:$A$16,0))</f>
        <v>2750</v>
      </c>
      <c r="I199" s="41" t="n">
        <f aca="false">F199*H199</f>
        <v>8250</v>
      </c>
      <c r="J199" s="41" t="n">
        <f aca="false">I199*VLOOKUP(E199,Products!$A$5:$E$16,5,FALSE())</f>
        <v>1765.5</v>
      </c>
    </row>
    <row r="200" customFormat="false" ht="15" hidden="false" customHeight="true" outlineLevel="0" collapsed="false">
      <c r="A200" s="31" t="s">
        <v>292</v>
      </c>
      <c r="B200" s="42" t="n">
        <v>45764</v>
      </c>
      <c r="C200" s="31" t="s">
        <v>56</v>
      </c>
      <c r="D200" s="31" t="s">
        <v>84</v>
      </c>
      <c r="E200" s="43" t="s">
        <v>93</v>
      </c>
      <c r="F200" s="43" t="n">
        <v>2</v>
      </c>
      <c r="G200" s="44" t="str">
        <f aca="false">VLOOKUP(E200,Products!$A$5:$E$16,2,FALSE())</f>
        <v>Office Chairs</v>
      </c>
      <c r="H200" s="45" t="n">
        <f aca="false">INDEX(Products!$D$5:$D$16,MATCH(E200,Products!$A$5:$A$16,0))</f>
        <v>880</v>
      </c>
      <c r="I200" s="45" t="n">
        <f aca="false">F200*H200</f>
        <v>1760</v>
      </c>
      <c r="J200" s="45" t="n">
        <f aca="false">I200*VLOOKUP(E200,Products!$A$5:$E$16,5,FALSE())</f>
        <v>300.96</v>
      </c>
    </row>
    <row r="201" customFormat="false" ht="15" hidden="false" customHeight="true" outlineLevel="0" collapsed="false">
      <c r="A201" s="28" t="s">
        <v>293</v>
      </c>
      <c r="B201" s="38" t="n">
        <v>45690</v>
      </c>
      <c r="C201" s="28" t="s">
        <v>60</v>
      </c>
      <c r="D201" s="28" t="s">
        <v>84</v>
      </c>
      <c r="E201" s="39" t="s">
        <v>108</v>
      </c>
      <c r="F201" s="39" t="n">
        <v>2</v>
      </c>
      <c r="G201" s="40" t="str">
        <f aca="false">VLOOKUP(E201,Products!$A$5:$E$16,2,FALSE())</f>
        <v>Smartphones</v>
      </c>
      <c r="H201" s="41" t="n">
        <f aca="false">INDEX(Products!$D$5:$D$16,MATCH(E201,Products!$A$5:$A$16,0))</f>
        <v>2750</v>
      </c>
      <c r="I201" s="41" t="n">
        <f aca="false">F201*H201</f>
        <v>5500</v>
      </c>
      <c r="J201" s="41" t="n">
        <f aca="false">I201*VLOOKUP(E201,Products!$A$5:$E$16,5,FALSE())</f>
        <v>1177</v>
      </c>
    </row>
    <row r="202" customFormat="false" ht="15" hidden="false" customHeight="true" outlineLevel="0" collapsed="false">
      <c r="A202" s="31" t="s">
        <v>294</v>
      </c>
      <c r="B202" s="42" t="n">
        <v>45804</v>
      </c>
      <c r="C202" s="31" t="s">
        <v>58</v>
      </c>
      <c r="D202" s="31" t="s">
        <v>111</v>
      </c>
      <c r="E202" s="43" t="s">
        <v>87</v>
      </c>
      <c r="F202" s="43" t="n">
        <v>3</v>
      </c>
      <c r="G202" s="44" t="str">
        <f aca="false">VLOOKUP(E202,Products!$A$5:$E$16,2,FALSE())</f>
        <v>Tablets</v>
      </c>
      <c r="H202" s="45" t="n">
        <f aca="false">INDEX(Products!$D$5:$D$16,MATCH(E202,Products!$A$5:$A$16,0))</f>
        <v>1680</v>
      </c>
      <c r="I202" s="45" t="n">
        <f aca="false">F202*H202</f>
        <v>5040</v>
      </c>
      <c r="J202" s="45" t="n">
        <f aca="false">I202*VLOOKUP(E202,Products!$A$5:$E$16,5,FALSE())</f>
        <v>992.88</v>
      </c>
    </row>
    <row r="203" customFormat="false" ht="15" hidden="false" customHeight="true" outlineLevel="0" collapsed="false">
      <c r="A203" s="28" t="s">
        <v>295</v>
      </c>
      <c r="B203" s="38" t="n">
        <v>45805</v>
      </c>
      <c r="C203" s="28" t="s">
        <v>52</v>
      </c>
      <c r="D203" s="28" t="s">
        <v>111</v>
      </c>
      <c r="E203" s="39" t="s">
        <v>85</v>
      </c>
      <c r="F203" s="39" t="n">
        <v>3</v>
      </c>
      <c r="G203" s="40" t="str">
        <f aca="false">VLOOKUP(E203,Products!$A$5:$E$16,2,FALSE())</f>
        <v>Refrigerators</v>
      </c>
      <c r="H203" s="41" t="n">
        <f aca="false">INDEX(Products!$D$5:$D$16,MATCH(E203,Products!$A$5:$A$16,0))</f>
        <v>3450</v>
      </c>
      <c r="I203" s="41" t="n">
        <f aca="false">F203*H203</f>
        <v>10350</v>
      </c>
      <c r="J203" s="41" t="n">
        <f aca="false">I203*VLOOKUP(E203,Products!$A$5:$E$16,5,FALSE())</f>
        <v>3011.85</v>
      </c>
    </row>
    <row r="204" customFormat="false" ht="15" hidden="false" customHeight="true" outlineLevel="0" collapsed="false">
      <c r="A204" s="31" t="s">
        <v>296</v>
      </c>
      <c r="B204" s="42" t="n">
        <v>46013</v>
      </c>
      <c r="C204" s="31" t="s">
        <v>54</v>
      </c>
      <c r="D204" s="31" t="s">
        <v>92</v>
      </c>
      <c r="E204" s="43" t="s">
        <v>85</v>
      </c>
      <c r="F204" s="43" t="n">
        <v>2</v>
      </c>
      <c r="G204" s="44" t="str">
        <f aca="false">VLOOKUP(E204,Products!$A$5:$E$16,2,FALSE())</f>
        <v>Refrigerators</v>
      </c>
      <c r="H204" s="45" t="n">
        <f aca="false">INDEX(Products!$D$5:$D$16,MATCH(E204,Products!$A$5:$A$16,0))</f>
        <v>3450</v>
      </c>
      <c r="I204" s="45" t="n">
        <f aca="false">F204*H204</f>
        <v>6900</v>
      </c>
      <c r="J204" s="45" t="n">
        <f aca="false">I204*VLOOKUP(E204,Products!$A$5:$E$16,5,FALSE())</f>
        <v>2007.9</v>
      </c>
    </row>
    <row r="205" customFormat="false" ht="15" hidden="false" customHeight="true" outlineLevel="0" collapsed="false">
      <c r="A205" s="28" t="s">
        <v>297</v>
      </c>
      <c r="B205" s="38" t="n">
        <v>45634</v>
      </c>
      <c r="C205" s="28" t="s">
        <v>60</v>
      </c>
      <c r="D205" s="28" t="s">
        <v>84</v>
      </c>
      <c r="E205" s="39" t="s">
        <v>97</v>
      </c>
      <c r="F205" s="39" t="n">
        <v>2</v>
      </c>
      <c r="G205" s="40" t="str">
        <f aca="false">VLOOKUP(E205,Products!$A$5:$E$16,2,FALSE())</f>
        <v>Laptops</v>
      </c>
      <c r="H205" s="41" t="n">
        <f aca="false">INDEX(Products!$D$5:$D$16,MATCH(E205,Products!$A$5:$A$16,0))</f>
        <v>4120</v>
      </c>
      <c r="I205" s="41" t="n">
        <f aca="false">F205*H205</f>
        <v>8240</v>
      </c>
      <c r="J205" s="41" t="n">
        <f aca="false">I205*VLOOKUP(E205,Products!$A$5:$E$16,5,FALSE())</f>
        <v>2027.04</v>
      </c>
    </row>
    <row r="206" customFormat="false" ht="15" hidden="false" customHeight="true" outlineLevel="0" collapsed="false">
      <c r="A206" s="31" t="s">
        <v>298</v>
      </c>
      <c r="B206" s="42" t="n">
        <v>45949</v>
      </c>
      <c r="C206" s="31" t="s">
        <v>58</v>
      </c>
      <c r="D206" s="31" t="s">
        <v>92</v>
      </c>
      <c r="E206" s="43" t="s">
        <v>87</v>
      </c>
      <c r="F206" s="43" t="n">
        <v>3</v>
      </c>
      <c r="G206" s="44" t="str">
        <f aca="false">VLOOKUP(E206,Products!$A$5:$E$16,2,FALSE())</f>
        <v>Tablets</v>
      </c>
      <c r="H206" s="45" t="n">
        <f aca="false">INDEX(Products!$D$5:$D$16,MATCH(E206,Products!$A$5:$A$16,0))</f>
        <v>1680</v>
      </c>
      <c r="I206" s="45" t="n">
        <f aca="false">F206*H206</f>
        <v>5040</v>
      </c>
      <c r="J206" s="45" t="n">
        <f aca="false">I206*VLOOKUP(E206,Products!$A$5:$E$16,5,FALSE())</f>
        <v>992.88</v>
      </c>
    </row>
    <row r="207" customFormat="false" ht="15" hidden="false" customHeight="true" outlineLevel="0" collapsed="false">
      <c r="A207" s="28" t="s">
        <v>299</v>
      </c>
      <c r="B207" s="38" t="n">
        <v>45342</v>
      </c>
      <c r="C207" s="28" t="s">
        <v>58</v>
      </c>
      <c r="D207" s="28" t="s">
        <v>84</v>
      </c>
      <c r="E207" s="39" t="s">
        <v>97</v>
      </c>
      <c r="F207" s="39" t="n">
        <v>2</v>
      </c>
      <c r="G207" s="40" t="str">
        <f aca="false">VLOOKUP(E207,Products!$A$5:$E$16,2,FALSE())</f>
        <v>Laptops</v>
      </c>
      <c r="H207" s="41" t="n">
        <f aca="false">INDEX(Products!$D$5:$D$16,MATCH(E207,Products!$A$5:$A$16,0))</f>
        <v>4120</v>
      </c>
      <c r="I207" s="41" t="n">
        <f aca="false">F207*H207</f>
        <v>8240</v>
      </c>
      <c r="J207" s="41" t="n">
        <f aca="false">I207*VLOOKUP(E207,Products!$A$5:$E$16,5,FALSE())</f>
        <v>2027.04</v>
      </c>
    </row>
    <row r="208" customFormat="false" ht="15" hidden="false" customHeight="true" outlineLevel="0" collapsed="false">
      <c r="A208" s="31" t="s">
        <v>300</v>
      </c>
      <c r="B208" s="42" t="n">
        <v>45931</v>
      </c>
      <c r="C208" s="31" t="s">
        <v>56</v>
      </c>
      <c r="D208" s="31" t="s">
        <v>84</v>
      </c>
      <c r="E208" s="43" t="s">
        <v>85</v>
      </c>
      <c r="F208" s="43" t="n">
        <v>3</v>
      </c>
      <c r="G208" s="44" t="str">
        <f aca="false">VLOOKUP(E208,Products!$A$5:$E$16,2,FALSE())</f>
        <v>Refrigerators</v>
      </c>
      <c r="H208" s="45" t="n">
        <f aca="false">INDEX(Products!$D$5:$D$16,MATCH(E208,Products!$A$5:$A$16,0))</f>
        <v>3450</v>
      </c>
      <c r="I208" s="45" t="n">
        <f aca="false">F208*H208</f>
        <v>10350</v>
      </c>
      <c r="J208" s="45" t="n">
        <f aca="false">I208*VLOOKUP(E208,Products!$A$5:$E$16,5,FALSE())</f>
        <v>3011.85</v>
      </c>
    </row>
    <row r="209" customFormat="false" ht="15" hidden="false" customHeight="true" outlineLevel="0" collapsed="false">
      <c r="A209" s="28" t="s">
        <v>301</v>
      </c>
      <c r="B209" s="38" t="n">
        <v>45372</v>
      </c>
      <c r="C209" s="28" t="s">
        <v>52</v>
      </c>
      <c r="D209" s="28" t="s">
        <v>111</v>
      </c>
      <c r="E209" s="39" t="s">
        <v>95</v>
      </c>
      <c r="F209" s="39" t="n">
        <v>4</v>
      </c>
      <c r="G209" s="40" t="str">
        <f aca="false">VLOOKUP(E209,Products!$A$5:$E$16,2,FALSE())</f>
        <v>Air Conditioners</v>
      </c>
      <c r="H209" s="41" t="n">
        <f aca="false">INDEX(Products!$D$5:$D$16,MATCH(E209,Products!$A$5:$A$16,0))</f>
        <v>2890</v>
      </c>
      <c r="I209" s="41" t="n">
        <f aca="false">F209*H209</f>
        <v>11560</v>
      </c>
      <c r="J209" s="41" t="n">
        <f aca="false">I209*VLOOKUP(E209,Products!$A$5:$E$16,5,FALSE())</f>
        <v>3213.68</v>
      </c>
    </row>
    <row r="210" customFormat="false" ht="15" hidden="false" customHeight="true" outlineLevel="0" collapsed="false">
      <c r="A210" s="31" t="s">
        <v>302</v>
      </c>
      <c r="B210" s="42" t="n">
        <v>45402</v>
      </c>
      <c r="C210" s="31" t="s">
        <v>60</v>
      </c>
      <c r="D210" s="31" t="s">
        <v>111</v>
      </c>
      <c r="E210" s="43" t="s">
        <v>124</v>
      </c>
      <c r="F210" s="43" t="n">
        <v>1</v>
      </c>
      <c r="G210" s="44" t="str">
        <f aca="false">VLOOKUP(E210,Products!$A$5:$E$16,2,FALSE())</f>
        <v>Washing Machines</v>
      </c>
      <c r="H210" s="45" t="n">
        <f aca="false">INDEX(Products!$D$5:$D$16,MATCH(E210,Products!$A$5:$A$16,0))</f>
        <v>2680</v>
      </c>
      <c r="I210" s="45" t="n">
        <f aca="false">F210*H210</f>
        <v>2680</v>
      </c>
      <c r="J210" s="45" t="n">
        <f aca="false">I210*VLOOKUP(E210,Products!$A$5:$E$16,5,FALSE())</f>
        <v>704.84</v>
      </c>
    </row>
    <row r="211" customFormat="false" ht="15" hidden="false" customHeight="true" outlineLevel="0" collapsed="false">
      <c r="A211" s="28" t="s">
        <v>303</v>
      </c>
      <c r="B211" s="38" t="n">
        <v>45890</v>
      </c>
      <c r="C211" s="28" t="s">
        <v>54</v>
      </c>
      <c r="D211" s="28" t="s">
        <v>92</v>
      </c>
      <c r="E211" s="39" t="s">
        <v>95</v>
      </c>
      <c r="F211" s="39" t="n">
        <v>2</v>
      </c>
      <c r="G211" s="40" t="str">
        <f aca="false">VLOOKUP(E211,Products!$A$5:$E$16,2,FALSE())</f>
        <v>Air Conditioners</v>
      </c>
      <c r="H211" s="41" t="n">
        <f aca="false">INDEX(Products!$D$5:$D$16,MATCH(E211,Products!$A$5:$A$16,0))</f>
        <v>2890</v>
      </c>
      <c r="I211" s="41" t="n">
        <f aca="false">F211*H211</f>
        <v>5780</v>
      </c>
      <c r="J211" s="41" t="n">
        <f aca="false">I211*VLOOKUP(E211,Products!$A$5:$E$16,5,FALSE())</f>
        <v>1606.84</v>
      </c>
    </row>
    <row r="212" customFormat="false" ht="15" hidden="false" customHeight="true" outlineLevel="0" collapsed="false">
      <c r="A212" s="31" t="s">
        <v>304</v>
      </c>
      <c r="B212" s="42" t="n">
        <v>45380</v>
      </c>
      <c r="C212" s="31" t="s">
        <v>54</v>
      </c>
      <c r="D212" s="31" t="s">
        <v>92</v>
      </c>
      <c r="E212" s="43" t="s">
        <v>114</v>
      </c>
      <c r="F212" s="43" t="n">
        <v>2</v>
      </c>
      <c r="G212" s="44" t="str">
        <f aca="false">VLOOKUP(E212,Products!$A$5:$E$16,2,FALSE())</f>
        <v>Desks</v>
      </c>
      <c r="H212" s="45" t="n">
        <f aca="false">INDEX(Products!$D$5:$D$16,MATCH(E212,Products!$A$5:$A$16,0))</f>
        <v>1420</v>
      </c>
      <c r="I212" s="45" t="n">
        <f aca="false">F212*H212</f>
        <v>2840</v>
      </c>
      <c r="J212" s="45" t="n">
        <f aca="false">I212*VLOOKUP(E212,Products!$A$5:$E$16,5,FALSE())</f>
        <v>431.68</v>
      </c>
    </row>
    <row r="213" customFormat="false" ht="15" hidden="false" customHeight="true" outlineLevel="0" collapsed="false">
      <c r="A213" s="28" t="s">
        <v>305</v>
      </c>
      <c r="B213" s="38" t="n">
        <v>45591</v>
      </c>
      <c r="C213" s="28" t="s">
        <v>60</v>
      </c>
      <c r="D213" s="28" t="s">
        <v>84</v>
      </c>
      <c r="E213" s="39" t="s">
        <v>124</v>
      </c>
      <c r="F213" s="39" t="n">
        <v>2</v>
      </c>
      <c r="G213" s="40" t="str">
        <f aca="false">VLOOKUP(E213,Products!$A$5:$E$16,2,FALSE())</f>
        <v>Washing Machines</v>
      </c>
      <c r="H213" s="41" t="n">
        <f aca="false">INDEX(Products!$D$5:$D$16,MATCH(E213,Products!$A$5:$A$16,0))</f>
        <v>2680</v>
      </c>
      <c r="I213" s="41" t="n">
        <f aca="false">F213*H213</f>
        <v>5360</v>
      </c>
      <c r="J213" s="41" t="n">
        <f aca="false">I213*VLOOKUP(E213,Products!$A$5:$E$16,5,FALSE())</f>
        <v>1409.68</v>
      </c>
    </row>
    <row r="214" customFormat="false" ht="15" hidden="false" customHeight="true" outlineLevel="0" collapsed="false">
      <c r="A214" s="31" t="s">
        <v>306</v>
      </c>
      <c r="B214" s="42" t="n">
        <v>46008</v>
      </c>
      <c r="C214" s="31" t="s">
        <v>54</v>
      </c>
      <c r="D214" s="31" t="s">
        <v>84</v>
      </c>
      <c r="E214" s="43" t="s">
        <v>108</v>
      </c>
      <c r="F214" s="43" t="n">
        <v>1</v>
      </c>
      <c r="G214" s="44" t="str">
        <f aca="false">VLOOKUP(E214,Products!$A$5:$E$16,2,FALSE())</f>
        <v>Smartphones</v>
      </c>
      <c r="H214" s="45" t="n">
        <f aca="false">INDEX(Products!$D$5:$D$16,MATCH(E214,Products!$A$5:$A$16,0))</f>
        <v>2750</v>
      </c>
      <c r="I214" s="45" t="n">
        <f aca="false">F214*H214</f>
        <v>2750</v>
      </c>
      <c r="J214" s="45" t="n">
        <f aca="false">I214*VLOOKUP(E214,Products!$A$5:$E$16,5,FALSE())</f>
        <v>588.5</v>
      </c>
    </row>
    <row r="215" customFormat="false" ht="15" hidden="false" customHeight="true" outlineLevel="0" collapsed="false">
      <c r="A215" s="28" t="s">
        <v>307</v>
      </c>
      <c r="B215" s="38" t="n">
        <v>45438</v>
      </c>
      <c r="C215" s="28" t="s">
        <v>54</v>
      </c>
      <c r="D215" s="28" t="s">
        <v>92</v>
      </c>
      <c r="E215" s="39" t="s">
        <v>95</v>
      </c>
      <c r="F215" s="39" t="n">
        <v>1</v>
      </c>
      <c r="G215" s="40" t="str">
        <f aca="false">VLOOKUP(E215,Products!$A$5:$E$16,2,FALSE())</f>
        <v>Air Conditioners</v>
      </c>
      <c r="H215" s="41" t="n">
        <f aca="false">INDEX(Products!$D$5:$D$16,MATCH(E215,Products!$A$5:$A$16,0))</f>
        <v>2890</v>
      </c>
      <c r="I215" s="41" t="n">
        <f aca="false">F215*H215</f>
        <v>2890</v>
      </c>
      <c r="J215" s="41" t="n">
        <f aca="false">I215*VLOOKUP(E215,Products!$A$5:$E$16,5,FALSE())</f>
        <v>803.42</v>
      </c>
    </row>
    <row r="216" customFormat="false" ht="15" hidden="false" customHeight="true" outlineLevel="0" collapsed="false">
      <c r="A216" s="31" t="s">
        <v>308</v>
      </c>
      <c r="B216" s="42" t="n">
        <v>45473</v>
      </c>
      <c r="C216" s="31" t="s">
        <v>58</v>
      </c>
      <c r="D216" s="31" t="s">
        <v>84</v>
      </c>
      <c r="E216" s="43" t="s">
        <v>85</v>
      </c>
      <c r="F216" s="43" t="n">
        <v>1</v>
      </c>
      <c r="G216" s="44" t="str">
        <f aca="false">VLOOKUP(E216,Products!$A$5:$E$16,2,FALSE())</f>
        <v>Refrigerators</v>
      </c>
      <c r="H216" s="45" t="n">
        <f aca="false">INDEX(Products!$D$5:$D$16,MATCH(E216,Products!$A$5:$A$16,0))</f>
        <v>3450</v>
      </c>
      <c r="I216" s="45" t="n">
        <f aca="false">F216*H216</f>
        <v>3450</v>
      </c>
      <c r="J216" s="45" t="n">
        <f aca="false">I216*VLOOKUP(E216,Products!$A$5:$E$16,5,FALSE())</f>
        <v>1003.95</v>
      </c>
    </row>
    <row r="217" customFormat="false" ht="15" hidden="false" customHeight="true" outlineLevel="0" collapsed="false">
      <c r="A217" s="28" t="s">
        <v>309</v>
      </c>
      <c r="B217" s="38" t="n">
        <v>45693</v>
      </c>
      <c r="C217" s="28" t="s">
        <v>60</v>
      </c>
      <c r="D217" s="28" t="s">
        <v>92</v>
      </c>
      <c r="E217" s="39" t="s">
        <v>114</v>
      </c>
      <c r="F217" s="39" t="n">
        <v>4</v>
      </c>
      <c r="G217" s="40" t="str">
        <f aca="false">VLOOKUP(E217,Products!$A$5:$E$16,2,FALSE())</f>
        <v>Desks</v>
      </c>
      <c r="H217" s="41" t="n">
        <f aca="false">INDEX(Products!$D$5:$D$16,MATCH(E217,Products!$A$5:$A$16,0))</f>
        <v>1420</v>
      </c>
      <c r="I217" s="41" t="n">
        <f aca="false">F217*H217</f>
        <v>5680</v>
      </c>
      <c r="J217" s="41" t="n">
        <f aca="false">I217*VLOOKUP(E217,Products!$A$5:$E$16,5,FALSE())</f>
        <v>863.36</v>
      </c>
    </row>
    <row r="218" customFormat="false" ht="15" hidden="false" customHeight="true" outlineLevel="0" collapsed="false">
      <c r="A218" s="31" t="s">
        <v>310</v>
      </c>
      <c r="B218" s="42" t="n">
        <v>45712</v>
      </c>
      <c r="C218" s="31" t="s">
        <v>52</v>
      </c>
      <c r="D218" s="31" t="s">
        <v>92</v>
      </c>
      <c r="E218" s="43" t="s">
        <v>127</v>
      </c>
      <c r="F218" s="43" t="n">
        <v>3</v>
      </c>
      <c r="G218" s="44" t="str">
        <f aca="false">VLOOKUP(E218,Products!$A$5:$E$16,2,FALSE())</f>
        <v>Printers</v>
      </c>
      <c r="H218" s="45" t="n">
        <f aca="false">INDEX(Products!$D$5:$D$16,MATCH(E218,Products!$A$5:$A$16,0))</f>
        <v>1130</v>
      </c>
      <c r="I218" s="45" t="n">
        <f aca="false">F218*H218</f>
        <v>3390</v>
      </c>
      <c r="J218" s="45" t="n">
        <f aca="false">I218*VLOOKUP(E218,Products!$A$5:$E$16,5,FALSE())</f>
        <v>616.98</v>
      </c>
    </row>
    <row r="219" customFormat="false" ht="15" hidden="false" customHeight="true" outlineLevel="0" collapsed="false">
      <c r="A219" s="28" t="s">
        <v>311</v>
      </c>
      <c r="B219" s="38" t="n">
        <v>45681</v>
      </c>
      <c r="C219" s="28" t="s">
        <v>52</v>
      </c>
      <c r="D219" s="28" t="s">
        <v>111</v>
      </c>
      <c r="E219" s="39" t="s">
        <v>127</v>
      </c>
      <c r="F219" s="39" t="n">
        <v>4</v>
      </c>
      <c r="G219" s="40" t="str">
        <f aca="false">VLOOKUP(E219,Products!$A$5:$E$16,2,FALSE())</f>
        <v>Printers</v>
      </c>
      <c r="H219" s="41" t="n">
        <f aca="false">INDEX(Products!$D$5:$D$16,MATCH(E219,Products!$A$5:$A$16,0))</f>
        <v>1130</v>
      </c>
      <c r="I219" s="41" t="n">
        <f aca="false">F219*H219</f>
        <v>4520</v>
      </c>
      <c r="J219" s="41" t="n">
        <f aca="false">I219*VLOOKUP(E219,Products!$A$5:$E$16,5,FALSE())</f>
        <v>822.64</v>
      </c>
    </row>
    <row r="220" customFormat="false" ht="15" hidden="false" customHeight="true" outlineLevel="0" collapsed="false">
      <c r="A220" s="31" t="s">
        <v>312</v>
      </c>
      <c r="B220" s="42" t="n">
        <v>45659</v>
      </c>
      <c r="C220" s="31" t="s">
        <v>58</v>
      </c>
      <c r="D220" s="31" t="s">
        <v>84</v>
      </c>
      <c r="E220" s="43" t="s">
        <v>85</v>
      </c>
      <c r="F220" s="43" t="n">
        <v>1</v>
      </c>
      <c r="G220" s="44" t="str">
        <f aca="false">VLOOKUP(E220,Products!$A$5:$E$16,2,FALSE())</f>
        <v>Refrigerators</v>
      </c>
      <c r="H220" s="45" t="n">
        <f aca="false">INDEX(Products!$D$5:$D$16,MATCH(E220,Products!$A$5:$A$16,0))</f>
        <v>3450</v>
      </c>
      <c r="I220" s="45" t="n">
        <f aca="false">F220*H220</f>
        <v>3450</v>
      </c>
      <c r="J220" s="45" t="n">
        <f aca="false">I220*VLOOKUP(E220,Products!$A$5:$E$16,5,FALSE())</f>
        <v>1003.95</v>
      </c>
    </row>
    <row r="221" customFormat="false" ht="15" hidden="false" customHeight="true" outlineLevel="0" collapsed="false">
      <c r="A221" s="28" t="s">
        <v>313</v>
      </c>
      <c r="B221" s="38" t="n">
        <v>45586</v>
      </c>
      <c r="C221" s="28" t="s">
        <v>54</v>
      </c>
      <c r="D221" s="28" t="s">
        <v>84</v>
      </c>
      <c r="E221" s="39" t="s">
        <v>124</v>
      </c>
      <c r="F221" s="39" t="n">
        <v>3</v>
      </c>
      <c r="G221" s="40" t="str">
        <f aca="false">VLOOKUP(E221,Products!$A$5:$E$16,2,FALSE())</f>
        <v>Washing Machines</v>
      </c>
      <c r="H221" s="41" t="n">
        <f aca="false">INDEX(Products!$D$5:$D$16,MATCH(E221,Products!$A$5:$A$16,0))</f>
        <v>2680</v>
      </c>
      <c r="I221" s="41" t="n">
        <f aca="false">F221*H221</f>
        <v>8040</v>
      </c>
      <c r="J221" s="41" t="n">
        <f aca="false">I221*VLOOKUP(E221,Products!$A$5:$E$16,5,FALSE())</f>
        <v>2114.52</v>
      </c>
    </row>
    <row r="222" customFormat="false" ht="15" hidden="false" customHeight="true" outlineLevel="0" collapsed="false">
      <c r="A222" s="31" t="s">
        <v>314</v>
      </c>
      <c r="B222" s="42" t="n">
        <v>45628</v>
      </c>
      <c r="C222" s="31" t="s">
        <v>56</v>
      </c>
      <c r="D222" s="31" t="s">
        <v>84</v>
      </c>
      <c r="E222" s="43" t="s">
        <v>108</v>
      </c>
      <c r="F222" s="43" t="n">
        <v>4</v>
      </c>
      <c r="G222" s="44" t="str">
        <f aca="false">VLOOKUP(E222,Products!$A$5:$E$16,2,FALSE())</f>
        <v>Smartphones</v>
      </c>
      <c r="H222" s="45" t="n">
        <f aca="false">INDEX(Products!$D$5:$D$16,MATCH(E222,Products!$A$5:$A$16,0))</f>
        <v>2750</v>
      </c>
      <c r="I222" s="45" t="n">
        <f aca="false">F222*H222</f>
        <v>11000</v>
      </c>
      <c r="J222" s="45" t="n">
        <f aca="false">I222*VLOOKUP(E222,Products!$A$5:$E$16,5,FALSE())</f>
        <v>2354</v>
      </c>
    </row>
    <row r="223" customFormat="false" ht="15" hidden="false" customHeight="true" outlineLevel="0" collapsed="false">
      <c r="A223" s="28" t="s">
        <v>315</v>
      </c>
      <c r="B223" s="38" t="n">
        <v>45409</v>
      </c>
      <c r="C223" s="28" t="s">
        <v>60</v>
      </c>
      <c r="D223" s="28" t="s">
        <v>92</v>
      </c>
      <c r="E223" s="39" t="s">
        <v>90</v>
      </c>
      <c r="F223" s="39" t="n">
        <v>2</v>
      </c>
      <c r="G223" s="40" t="str">
        <f aca="false">VLOOKUP(E223,Products!$A$5:$E$16,2,FALSE())</f>
        <v>Monitors</v>
      </c>
      <c r="H223" s="41" t="n">
        <f aca="false">INDEX(Products!$D$5:$D$16,MATCH(E223,Products!$A$5:$A$16,0))</f>
        <v>1190</v>
      </c>
      <c r="I223" s="41" t="n">
        <f aca="false">F223*H223</f>
        <v>2380</v>
      </c>
      <c r="J223" s="41" t="n">
        <f aca="false">I223*VLOOKUP(E223,Products!$A$5:$E$16,5,FALSE())</f>
        <v>449.82</v>
      </c>
    </row>
    <row r="224" customFormat="false" ht="15" hidden="false" customHeight="true" outlineLevel="0" collapsed="false">
      <c r="A224" s="31" t="s">
        <v>316</v>
      </c>
      <c r="B224" s="42" t="n">
        <v>45662</v>
      </c>
      <c r="C224" s="31" t="s">
        <v>58</v>
      </c>
      <c r="D224" s="31" t="s">
        <v>84</v>
      </c>
      <c r="E224" s="43" t="s">
        <v>141</v>
      </c>
      <c r="F224" s="43" t="n">
        <v>4</v>
      </c>
      <c r="G224" s="44" t="str">
        <f aca="false">VLOOKUP(E224,Products!$A$5:$E$16,2,FALSE())</f>
        <v>Bookcases</v>
      </c>
      <c r="H224" s="45" t="n">
        <f aca="false">INDEX(Products!$D$5:$D$16,MATCH(E224,Products!$A$5:$A$16,0))</f>
        <v>940</v>
      </c>
      <c r="I224" s="45" t="n">
        <f aca="false">F224*H224</f>
        <v>3760</v>
      </c>
      <c r="J224" s="45" t="n">
        <f aca="false">I224*VLOOKUP(E224,Products!$A$5:$E$16,5,FALSE())</f>
        <v>612.88</v>
      </c>
    </row>
    <row r="225" customFormat="false" ht="15" hidden="false" customHeight="true" outlineLevel="0" collapsed="false">
      <c r="A225" s="28" t="s">
        <v>317</v>
      </c>
      <c r="B225" s="38" t="n">
        <v>45641</v>
      </c>
      <c r="C225" s="28" t="s">
        <v>56</v>
      </c>
      <c r="D225" s="28" t="s">
        <v>84</v>
      </c>
      <c r="E225" s="39" t="s">
        <v>90</v>
      </c>
      <c r="F225" s="39" t="n">
        <v>3</v>
      </c>
      <c r="G225" s="40" t="str">
        <f aca="false">VLOOKUP(E225,Products!$A$5:$E$16,2,FALSE())</f>
        <v>Monitors</v>
      </c>
      <c r="H225" s="41" t="n">
        <f aca="false">INDEX(Products!$D$5:$D$16,MATCH(E225,Products!$A$5:$A$16,0))</f>
        <v>1190</v>
      </c>
      <c r="I225" s="41" t="n">
        <f aca="false">F225*H225</f>
        <v>3570</v>
      </c>
      <c r="J225" s="41" t="n">
        <f aca="false">I225*VLOOKUP(E225,Products!$A$5:$E$16,5,FALSE())</f>
        <v>674.73</v>
      </c>
    </row>
    <row r="226" customFormat="false" ht="15" hidden="false" customHeight="true" outlineLevel="0" collapsed="false">
      <c r="A226" s="31" t="s">
        <v>318</v>
      </c>
      <c r="B226" s="42" t="n">
        <v>45624</v>
      </c>
      <c r="C226" s="31" t="s">
        <v>58</v>
      </c>
      <c r="D226" s="31" t="s">
        <v>84</v>
      </c>
      <c r="E226" s="43" t="s">
        <v>124</v>
      </c>
      <c r="F226" s="43" t="n">
        <v>1</v>
      </c>
      <c r="G226" s="44" t="str">
        <f aca="false">VLOOKUP(E226,Products!$A$5:$E$16,2,FALSE())</f>
        <v>Washing Machines</v>
      </c>
      <c r="H226" s="45" t="n">
        <f aca="false">INDEX(Products!$D$5:$D$16,MATCH(E226,Products!$A$5:$A$16,0))</f>
        <v>2680</v>
      </c>
      <c r="I226" s="45" t="n">
        <f aca="false">F226*H226</f>
        <v>2680</v>
      </c>
      <c r="J226" s="45" t="n">
        <f aca="false">I226*VLOOKUP(E226,Products!$A$5:$E$16,5,FALSE())</f>
        <v>704.84</v>
      </c>
    </row>
    <row r="227" customFormat="false" ht="15" hidden="false" customHeight="true" outlineLevel="0" collapsed="false">
      <c r="A227" s="28" t="s">
        <v>319</v>
      </c>
      <c r="B227" s="38" t="n">
        <v>45403</v>
      </c>
      <c r="C227" s="28" t="s">
        <v>56</v>
      </c>
      <c r="D227" s="28" t="s">
        <v>92</v>
      </c>
      <c r="E227" s="39" t="s">
        <v>85</v>
      </c>
      <c r="F227" s="39" t="n">
        <v>1</v>
      </c>
      <c r="G227" s="40" t="str">
        <f aca="false">VLOOKUP(E227,Products!$A$5:$E$16,2,FALSE())</f>
        <v>Refrigerators</v>
      </c>
      <c r="H227" s="41" t="n">
        <f aca="false">INDEX(Products!$D$5:$D$16,MATCH(E227,Products!$A$5:$A$16,0))</f>
        <v>3450</v>
      </c>
      <c r="I227" s="41" t="n">
        <f aca="false">F227*H227</f>
        <v>3450</v>
      </c>
      <c r="J227" s="41" t="n">
        <f aca="false">I227*VLOOKUP(E227,Products!$A$5:$E$16,5,FALSE())</f>
        <v>1003.95</v>
      </c>
    </row>
    <row r="228" customFormat="false" ht="15" hidden="false" customHeight="true" outlineLevel="0" collapsed="false">
      <c r="A228" s="31" t="s">
        <v>320</v>
      </c>
      <c r="B228" s="42" t="n">
        <v>45765</v>
      </c>
      <c r="C228" s="31" t="s">
        <v>56</v>
      </c>
      <c r="D228" s="31" t="s">
        <v>92</v>
      </c>
      <c r="E228" s="43" t="s">
        <v>108</v>
      </c>
      <c r="F228" s="43" t="n">
        <v>4</v>
      </c>
      <c r="G228" s="44" t="str">
        <f aca="false">VLOOKUP(E228,Products!$A$5:$E$16,2,FALSE())</f>
        <v>Smartphones</v>
      </c>
      <c r="H228" s="45" t="n">
        <f aca="false">INDEX(Products!$D$5:$D$16,MATCH(E228,Products!$A$5:$A$16,0))</f>
        <v>2750</v>
      </c>
      <c r="I228" s="45" t="n">
        <f aca="false">F228*H228</f>
        <v>11000</v>
      </c>
      <c r="J228" s="45" t="n">
        <f aca="false">I228*VLOOKUP(E228,Products!$A$5:$E$16,5,FALSE())</f>
        <v>2354</v>
      </c>
    </row>
    <row r="229" customFormat="false" ht="15" hidden="false" customHeight="true" outlineLevel="0" collapsed="false">
      <c r="A229" s="28" t="s">
        <v>321</v>
      </c>
      <c r="B229" s="38" t="n">
        <v>45609</v>
      </c>
      <c r="C229" s="28" t="s">
        <v>58</v>
      </c>
      <c r="D229" s="28" t="s">
        <v>92</v>
      </c>
      <c r="E229" s="39" t="s">
        <v>87</v>
      </c>
      <c r="F229" s="39" t="n">
        <v>1</v>
      </c>
      <c r="G229" s="40" t="str">
        <f aca="false">VLOOKUP(E229,Products!$A$5:$E$16,2,FALSE())</f>
        <v>Tablets</v>
      </c>
      <c r="H229" s="41" t="n">
        <f aca="false">INDEX(Products!$D$5:$D$16,MATCH(E229,Products!$A$5:$A$16,0))</f>
        <v>1680</v>
      </c>
      <c r="I229" s="41" t="n">
        <f aca="false">F229*H229</f>
        <v>1680</v>
      </c>
      <c r="J229" s="41" t="n">
        <f aca="false">I229*VLOOKUP(E229,Products!$A$5:$E$16,5,FALSE())</f>
        <v>330.96</v>
      </c>
    </row>
    <row r="230" customFormat="false" ht="15" hidden="false" customHeight="true" outlineLevel="0" collapsed="false">
      <c r="A230" s="31" t="s">
        <v>322</v>
      </c>
      <c r="B230" s="42" t="n">
        <v>45997</v>
      </c>
      <c r="C230" s="31" t="s">
        <v>56</v>
      </c>
      <c r="D230" s="31" t="s">
        <v>84</v>
      </c>
      <c r="E230" s="43" t="s">
        <v>108</v>
      </c>
      <c r="F230" s="43" t="n">
        <v>2</v>
      </c>
      <c r="G230" s="44" t="str">
        <f aca="false">VLOOKUP(E230,Products!$A$5:$E$16,2,FALSE())</f>
        <v>Smartphones</v>
      </c>
      <c r="H230" s="45" t="n">
        <f aca="false">INDEX(Products!$D$5:$D$16,MATCH(E230,Products!$A$5:$A$16,0))</f>
        <v>2750</v>
      </c>
      <c r="I230" s="45" t="n">
        <f aca="false">F230*H230</f>
        <v>5500</v>
      </c>
      <c r="J230" s="45" t="n">
        <f aca="false">I230*VLOOKUP(E230,Products!$A$5:$E$16,5,FALSE())</f>
        <v>1177</v>
      </c>
    </row>
    <row r="231" customFormat="false" ht="15" hidden="false" customHeight="true" outlineLevel="0" collapsed="false">
      <c r="A231" s="28" t="s">
        <v>323</v>
      </c>
      <c r="B231" s="38" t="n">
        <v>45457</v>
      </c>
      <c r="C231" s="28" t="s">
        <v>52</v>
      </c>
      <c r="D231" s="28" t="s">
        <v>84</v>
      </c>
      <c r="E231" s="39" t="s">
        <v>97</v>
      </c>
      <c r="F231" s="39" t="n">
        <v>3</v>
      </c>
      <c r="G231" s="40" t="str">
        <f aca="false">VLOOKUP(E231,Products!$A$5:$E$16,2,FALSE())</f>
        <v>Laptops</v>
      </c>
      <c r="H231" s="41" t="n">
        <f aca="false">INDEX(Products!$D$5:$D$16,MATCH(E231,Products!$A$5:$A$16,0))</f>
        <v>4120</v>
      </c>
      <c r="I231" s="41" t="n">
        <f aca="false">F231*H231</f>
        <v>12360</v>
      </c>
      <c r="J231" s="41" t="n">
        <f aca="false">I231*VLOOKUP(E231,Products!$A$5:$E$16,5,FALSE())</f>
        <v>3040.56</v>
      </c>
    </row>
    <row r="232" customFormat="false" ht="15" hidden="false" customHeight="true" outlineLevel="0" collapsed="false">
      <c r="A232" s="31" t="s">
        <v>324</v>
      </c>
      <c r="B232" s="42" t="n">
        <v>45423</v>
      </c>
      <c r="C232" s="31" t="s">
        <v>54</v>
      </c>
      <c r="D232" s="31" t="s">
        <v>92</v>
      </c>
      <c r="E232" s="43" t="s">
        <v>95</v>
      </c>
      <c r="F232" s="43" t="n">
        <v>1</v>
      </c>
      <c r="G232" s="44" t="str">
        <f aca="false">VLOOKUP(E232,Products!$A$5:$E$16,2,FALSE())</f>
        <v>Air Conditioners</v>
      </c>
      <c r="H232" s="45" t="n">
        <f aca="false">INDEX(Products!$D$5:$D$16,MATCH(E232,Products!$A$5:$A$16,0))</f>
        <v>2890</v>
      </c>
      <c r="I232" s="45" t="n">
        <f aca="false">F232*H232</f>
        <v>2890</v>
      </c>
      <c r="J232" s="45" t="n">
        <f aca="false">I232*VLOOKUP(E232,Products!$A$5:$E$16,5,FALSE())</f>
        <v>803.42</v>
      </c>
    </row>
    <row r="233" customFormat="false" ht="15" hidden="false" customHeight="true" outlineLevel="0" collapsed="false">
      <c r="A233" s="28" t="s">
        <v>325</v>
      </c>
      <c r="B233" s="38" t="n">
        <v>45780</v>
      </c>
      <c r="C233" s="28" t="s">
        <v>56</v>
      </c>
      <c r="D233" s="28" t="s">
        <v>84</v>
      </c>
      <c r="E233" s="39" t="s">
        <v>87</v>
      </c>
      <c r="F233" s="39" t="n">
        <v>3</v>
      </c>
      <c r="G233" s="40" t="str">
        <f aca="false">VLOOKUP(E233,Products!$A$5:$E$16,2,FALSE())</f>
        <v>Tablets</v>
      </c>
      <c r="H233" s="41" t="n">
        <f aca="false">INDEX(Products!$D$5:$D$16,MATCH(E233,Products!$A$5:$A$16,0))</f>
        <v>1680</v>
      </c>
      <c r="I233" s="41" t="n">
        <f aca="false">F233*H233</f>
        <v>5040</v>
      </c>
      <c r="J233" s="41" t="n">
        <f aca="false">I233*VLOOKUP(E233,Products!$A$5:$E$16,5,FALSE())</f>
        <v>992.88</v>
      </c>
    </row>
    <row r="234" customFormat="false" ht="15" hidden="false" customHeight="true" outlineLevel="0" collapsed="false">
      <c r="A234" s="31" t="s">
        <v>326</v>
      </c>
      <c r="B234" s="42" t="n">
        <v>45838</v>
      </c>
      <c r="C234" s="31" t="s">
        <v>56</v>
      </c>
      <c r="D234" s="31" t="s">
        <v>84</v>
      </c>
      <c r="E234" s="43" t="s">
        <v>95</v>
      </c>
      <c r="F234" s="43" t="n">
        <v>2</v>
      </c>
      <c r="G234" s="44" t="str">
        <f aca="false">VLOOKUP(E234,Products!$A$5:$E$16,2,FALSE())</f>
        <v>Air Conditioners</v>
      </c>
      <c r="H234" s="45" t="n">
        <f aca="false">INDEX(Products!$D$5:$D$16,MATCH(E234,Products!$A$5:$A$16,0))</f>
        <v>2890</v>
      </c>
      <c r="I234" s="45" t="n">
        <f aca="false">F234*H234</f>
        <v>5780</v>
      </c>
      <c r="J234" s="45" t="n">
        <f aca="false">I234*VLOOKUP(E234,Products!$A$5:$E$16,5,FALSE())</f>
        <v>1606.84</v>
      </c>
    </row>
    <row r="235" customFormat="false" ht="15" hidden="false" customHeight="true" outlineLevel="0" collapsed="false">
      <c r="A235" s="28" t="s">
        <v>327</v>
      </c>
      <c r="B235" s="38" t="n">
        <v>45940</v>
      </c>
      <c r="C235" s="28" t="s">
        <v>58</v>
      </c>
      <c r="D235" s="28" t="s">
        <v>84</v>
      </c>
      <c r="E235" s="39" t="s">
        <v>108</v>
      </c>
      <c r="F235" s="39" t="n">
        <v>1</v>
      </c>
      <c r="G235" s="40" t="str">
        <f aca="false">VLOOKUP(E235,Products!$A$5:$E$16,2,FALSE())</f>
        <v>Smartphones</v>
      </c>
      <c r="H235" s="41" t="n">
        <f aca="false">INDEX(Products!$D$5:$D$16,MATCH(E235,Products!$A$5:$A$16,0))</f>
        <v>2750</v>
      </c>
      <c r="I235" s="41" t="n">
        <f aca="false">F235*H235</f>
        <v>2750</v>
      </c>
      <c r="J235" s="41" t="n">
        <f aca="false">I235*VLOOKUP(E235,Products!$A$5:$E$16,5,FALSE())</f>
        <v>588.5</v>
      </c>
    </row>
    <row r="236" customFormat="false" ht="15" hidden="false" customHeight="true" outlineLevel="0" collapsed="false">
      <c r="A236" s="31" t="s">
        <v>328</v>
      </c>
      <c r="B236" s="42" t="n">
        <v>45402</v>
      </c>
      <c r="C236" s="31" t="s">
        <v>58</v>
      </c>
      <c r="D236" s="31" t="s">
        <v>84</v>
      </c>
      <c r="E236" s="43" t="s">
        <v>108</v>
      </c>
      <c r="F236" s="43" t="n">
        <v>3</v>
      </c>
      <c r="G236" s="44" t="str">
        <f aca="false">VLOOKUP(E236,Products!$A$5:$E$16,2,FALSE())</f>
        <v>Smartphones</v>
      </c>
      <c r="H236" s="45" t="n">
        <f aca="false">INDEX(Products!$D$5:$D$16,MATCH(E236,Products!$A$5:$A$16,0))</f>
        <v>2750</v>
      </c>
      <c r="I236" s="45" t="n">
        <f aca="false">F236*H236</f>
        <v>8250</v>
      </c>
      <c r="J236" s="45" t="n">
        <f aca="false">I236*VLOOKUP(E236,Products!$A$5:$E$16,5,FALSE())</f>
        <v>1765.5</v>
      </c>
    </row>
    <row r="237" customFormat="false" ht="15" hidden="false" customHeight="true" outlineLevel="0" collapsed="false">
      <c r="A237" s="28" t="s">
        <v>329</v>
      </c>
      <c r="B237" s="38" t="n">
        <v>45460</v>
      </c>
      <c r="C237" s="28" t="s">
        <v>56</v>
      </c>
      <c r="D237" s="28" t="s">
        <v>92</v>
      </c>
      <c r="E237" s="39" t="s">
        <v>95</v>
      </c>
      <c r="F237" s="39" t="n">
        <v>1</v>
      </c>
      <c r="G237" s="40" t="str">
        <f aca="false">VLOOKUP(E237,Products!$A$5:$E$16,2,FALSE())</f>
        <v>Air Conditioners</v>
      </c>
      <c r="H237" s="41" t="n">
        <f aca="false">INDEX(Products!$D$5:$D$16,MATCH(E237,Products!$A$5:$A$16,0))</f>
        <v>2890</v>
      </c>
      <c r="I237" s="41" t="n">
        <f aca="false">F237*H237</f>
        <v>2890</v>
      </c>
      <c r="J237" s="41" t="n">
        <f aca="false">I237*VLOOKUP(E237,Products!$A$5:$E$16,5,FALSE())</f>
        <v>803.42</v>
      </c>
    </row>
    <row r="238" customFormat="false" ht="15" hidden="false" customHeight="true" outlineLevel="0" collapsed="false">
      <c r="A238" s="31" t="s">
        <v>330</v>
      </c>
      <c r="B238" s="42" t="n">
        <v>45947</v>
      </c>
      <c r="C238" s="31" t="s">
        <v>60</v>
      </c>
      <c r="D238" s="31" t="s">
        <v>84</v>
      </c>
      <c r="E238" s="43" t="s">
        <v>124</v>
      </c>
      <c r="F238" s="43" t="n">
        <v>1</v>
      </c>
      <c r="G238" s="44" t="str">
        <f aca="false">VLOOKUP(E238,Products!$A$5:$E$16,2,FALSE())</f>
        <v>Washing Machines</v>
      </c>
      <c r="H238" s="45" t="n">
        <f aca="false">INDEX(Products!$D$5:$D$16,MATCH(E238,Products!$A$5:$A$16,0))</f>
        <v>2680</v>
      </c>
      <c r="I238" s="45" t="n">
        <f aca="false">F238*H238</f>
        <v>2680</v>
      </c>
      <c r="J238" s="45" t="n">
        <f aca="false">I238*VLOOKUP(E238,Products!$A$5:$E$16,5,FALSE())</f>
        <v>704.84</v>
      </c>
    </row>
    <row r="239" customFormat="false" ht="15" hidden="false" customHeight="true" outlineLevel="0" collapsed="false">
      <c r="A239" s="28" t="s">
        <v>331</v>
      </c>
      <c r="B239" s="38" t="n">
        <v>45550</v>
      </c>
      <c r="C239" s="28" t="s">
        <v>58</v>
      </c>
      <c r="D239" s="28" t="s">
        <v>92</v>
      </c>
      <c r="E239" s="39" t="s">
        <v>87</v>
      </c>
      <c r="F239" s="39" t="n">
        <v>4</v>
      </c>
      <c r="G239" s="40" t="str">
        <f aca="false">VLOOKUP(E239,Products!$A$5:$E$16,2,FALSE())</f>
        <v>Tablets</v>
      </c>
      <c r="H239" s="41" t="n">
        <f aca="false">INDEX(Products!$D$5:$D$16,MATCH(E239,Products!$A$5:$A$16,0))</f>
        <v>1680</v>
      </c>
      <c r="I239" s="41" t="n">
        <f aca="false">F239*H239</f>
        <v>6720</v>
      </c>
      <c r="J239" s="41" t="n">
        <f aca="false">I239*VLOOKUP(E239,Products!$A$5:$E$16,5,FALSE())</f>
        <v>1323.84</v>
      </c>
    </row>
    <row r="240" customFormat="false" ht="15" hidden="false" customHeight="true" outlineLevel="0" collapsed="false">
      <c r="A240" s="31" t="s">
        <v>332</v>
      </c>
      <c r="B240" s="42" t="n">
        <v>45550</v>
      </c>
      <c r="C240" s="31" t="s">
        <v>52</v>
      </c>
      <c r="D240" s="31" t="s">
        <v>84</v>
      </c>
      <c r="E240" s="43" t="s">
        <v>90</v>
      </c>
      <c r="F240" s="43" t="n">
        <v>1</v>
      </c>
      <c r="G240" s="44" t="str">
        <f aca="false">VLOOKUP(E240,Products!$A$5:$E$16,2,FALSE())</f>
        <v>Monitors</v>
      </c>
      <c r="H240" s="45" t="n">
        <f aca="false">INDEX(Products!$D$5:$D$16,MATCH(E240,Products!$A$5:$A$16,0))</f>
        <v>1190</v>
      </c>
      <c r="I240" s="45" t="n">
        <f aca="false">F240*H240</f>
        <v>1190</v>
      </c>
      <c r="J240" s="45" t="n">
        <f aca="false">I240*VLOOKUP(E240,Products!$A$5:$E$16,5,FALSE())</f>
        <v>224.91</v>
      </c>
    </row>
    <row r="241" customFormat="false" ht="15" hidden="false" customHeight="true" outlineLevel="0" collapsed="false">
      <c r="A241" s="28" t="s">
        <v>333</v>
      </c>
      <c r="B241" s="38" t="n">
        <v>45558</v>
      </c>
      <c r="C241" s="28" t="s">
        <v>58</v>
      </c>
      <c r="D241" s="28" t="s">
        <v>84</v>
      </c>
      <c r="E241" s="39" t="s">
        <v>87</v>
      </c>
      <c r="F241" s="39" t="n">
        <v>3</v>
      </c>
      <c r="G241" s="40" t="str">
        <f aca="false">VLOOKUP(E241,Products!$A$5:$E$16,2,FALSE())</f>
        <v>Tablets</v>
      </c>
      <c r="H241" s="41" t="n">
        <f aca="false">INDEX(Products!$D$5:$D$16,MATCH(E241,Products!$A$5:$A$16,0))</f>
        <v>1680</v>
      </c>
      <c r="I241" s="41" t="n">
        <f aca="false">F241*H241</f>
        <v>5040</v>
      </c>
      <c r="J241" s="41" t="n">
        <f aca="false">I241*VLOOKUP(E241,Products!$A$5:$E$16,5,FALSE())</f>
        <v>992.88</v>
      </c>
    </row>
    <row r="242" customFormat="false" ht="15" hidden="false" customHeight="true" outlineLevel="0" collapsed="false">
      <c r="A242" s="31" t="s">
        <v>334</v>
      </c>
      <c r="B242" s="42" t="n">
        <v>45356</v>
      </c>
      <c r="C242" s="31" t="s">
        <v>60</v>
      </c>
      <c r="D242" s="31" t="s">
        <v>84</v>
      </c>
      <c r="E242" s="43" t="s">
        <v>97</v>
      </c>
      <c r="F242" s="43" t="n">
        <v>2</v>
      </c>
      <c r="G242" s="44" t="str">
        <f aca="false">VLOOKUP(E242,Products!$A$5:$E$16,2,FALSE())</f>
        <v>Laptops</v>
      </c>
      <c r="H242" s="45" t="n">
        <f aca="false">INDEX(Products!$D$5:$D$16,MATCH(E242,Products!$A$5:$A$16,0))</f>
        <v>4120</v>
      </c>
      <c r="I242" s="45" t="n">
        <f aca="false">F242*H242</f>
        <v>8240</v>
      </c>
      <c r="J242" s="45" t="n">
        <f aca="false">I242*VLOOKUP(E242,Products!$A$5:$E$16,5,FALSE())</f>
        <v>2027.04</v>
      </c>
    </row>
    <row r="243" customFormat="false" ht="15" hidden="false" customHeight="true" outlineLevel="0" collapsed="false">
      <c r="A243" s="28" t="s">
        <v>335</v>
      </c>
      <c r="B243" s="38" t="n">
        <v>45571</v>
      </c>
      <c r="C243" s="28" t="s">
        <v>54</v>
      </c>
      <c r="D243" s="28" t="s">
        <v>92</v>
      </c>
      <c r="E243" s="39" t="s">
        <v>124</v>
      </c>
      <c r="F243" s="39" t="n">
        <v>3</v>
      </c>
      <c r="G243" s="40" t="str">
        <f aca="false">VLOOKUP(E243,Products!$A$5:$E$16,2,FALSE())</f>
        <v>Washing Machines</v>
      </c>
      <c r="H243" s="41" t="n">
        <f aca="false">INDEX(Products!$D$5:$D$16,MATCH(E243,Products!$A$5:$A$16,0))</f>
        <v>2680</v>
      </c>
      <c r="I243" s="41" t="n">
        <f aca="false">F243*H243</f>
        <v>8040</v>
      </c>
      <c r="J243" s="41" t="n">
        <f aca="false">I243*VLOOKUP(E243,Products!$A$5:$E$16,5,FALSE())</f>
        <v>2114.52</v>
      </c>
    </row>
    <row r="244" customFormat="false" ht="15" hidden="false" customHeight="true" outlineLevel="0" collapsed="false">
      <c r="A244" s="31" t="s">
        <v>336</v>
      </c>
      <c r="B244" s="42" t="n">
        <v>45591</v>
      </c>
      <c r="C244" s="31" t="s">
        <v>58</v>
      </c>
      <c r="D244" s="31" t="s">
        <v>84</v>
      </c>
      <c r="E244" s="43" t="s">
        <v>85</v>
      </c>
      <c r="F244" s="43" t="n">
        <v>4</v>
      </c>
      <c r="G244" s="44" t="str">
        <f aca="false">VLOOKUP(E244,Products!$A$5:$E$16,2,FALSE())</f>
        <v>Refrigerators</v>
      </c>
      <c r="H244" s="45" t="n">
        <f aca="false">INDEX(Products!$D$5:$D$16,MATCH(E244,Products!$A$5:$A$16,0))</f>
        <v>3450</v>
      </c>
      <c r="I244" s="45" t="n">
        <f aca="false">F244*H244</f>
        <v>13800</v>
      </c>
      <c r="J244" s="45" t="n">
        <f aca="false">I244*VLOOKUP(E244,Products!$A$5:$E$16,5,FALSE())</f>
        <v>4015.8</v>
      </c>
    </row>
    <row r="245" customFormat="false" ht="15" hidden="false" customHeight="true" outlineLevel="0" collapsed="false">
      <c r="A245" s="28" t="s">
        <v>337</v>
      </c>
      <c r="B245" s="38" t="n">
        <v>45730</v>
      </c>
      <c r="C245" s="28" t="s">
        <v>60</v>
      </c>
      <c r="D245" s="28" t="s">
        <v>92</v>
      </c>
      <c r="E245" s="39" t="s">
        <v>124</v>
      </c>
      <c r="F245" s="39" t="n">
        <v>3</v>
      </c>
      <c r="G245" s="40" t="str">
        <f aca="false">VLOOKUP(E245,Products!$A$5:$E$16,2,FALSE())</f>
        <v>Washing Machines</v>
      </c>
      <c r="H245" s="41" t="n">
        <f aca="false">INDEX(Products!$D$5:$D$16,MATCH(E245,Products!$A$5:$A$16,0))</f>
        <v>2680</v>
      </c>
      <c r="I245" s="41" t="n">
        <f aca="false">F245*H245</f>
        <v>8040</v>
      </c>
      <c r="J245" s="41" t="n">
        <f aca="false">I245*VLOOKUP(E245,Products!$A$5:$E$16,5,FALSE())</f>
        <v>2114.52</v>
      </c>
    </row>
    <row r="246" customFormat="false" ht="15" hidden="false" customHeight="true" outlineLevel="0" collapsed="false">
      <c r="A246" s="31" t="s">
        <v>338</v>
      </c>
      <c r="B246" s="42" t="n">
        <v>45383</v>
      </c>
      <c r="C246" s="31" t="s">
        <v>52</v>
      </c>
      <c r="D246" s="31" t="s">
        <v>84</v>
      </c>
      <c r="E246" s="43" t="s">
        <v>93</v>
      </c>
      <c r="F246" s="43" t="n">
        <v>4</v>
      </c>
      <c r="G246" s="44" t="str">
        <f aca="false">VLOOKUP(E246,Products!$A$5:$E$16,2,FALSE())</f>
        <v>Office Chairs</v>
      </c>
      <c r="H246" s="45" t="n">
        <f aca="false">INDEX(Products!$D$5:$D$16,MATCH(E246,Products!$A$5:$A$16,0))</f>
        <v>880</v>
      </c>
      <c r="I246" s="45" t="n">
        <f aca="false">F246*H246</f>
        <v>3520</v>
      </c>
      <c r="J246" s="45" t="n">
        <f aca="false">I246*VLOOKUP(E246,Products!$A$5:$E$16,5,FALSE())</f>
        <v>601.92</v>
      </c>
    </row>
    <row r="247" customFormat="false" ht="15" hidden="false" customHeight="true" outlineLevel="0" collapsed="false">
      <c r="A247" s="28" t="s">
        <v>339</v>
      </c>
      <c r="B247" s="38" t="n">
        <v>45970</v>
      </c>
      <c r="C247" s="28" t="s">
        <v>60</v>
      </c>
      <c r="D247" s="28" t="s">
        <v>84</v>
      </c>
      <c r="E247" s="39" t="s">
        <v>93</v>
      </c>
      <c r="F247" s="39" t="n">
        <v>4</v>
      </c>
      <c r="G247" s="40" t="str">
        <f aca="false">VLOOKUP(E247,Products!$A$5:$E$16,2,FALSE())</f>
        <v>Office Chairs</v>
      </c>
      <c r="H247" s="41" t="n">
        <f aca="false">INDEX(Products!$D$5:$D$16,MATCH(E247,Products!$A$5:$A$16,0))</f>
        <v>880</v>
      </c>
      <c r="I247" s="41" t="n">
        <f aca="false">F247*H247</f>
        <v>3520</v>
      </c>
      <c r="J247" s="41" t="n">
        <f aca="false">I247*VLOOKUP(E247,Products!$A$5:$E$16,5,FALSE())</f>
        <v>601.92</v>
      </c>
    </row>
    <row r="248" customFormat="false" ht="15" hidden="false" customHeight="true" outlineLevel="0" collapsed="false">
      <c r="A248" s="31" t="s">
        <v>340</v>
      </c>
      <c r="B248" s="42" t="n">
        <v>45843</v>
      </c>
      <c r="C248" s="31" t="s">
        <v>52</v>
      </c>
      <c r="D248" s="31" t="s">
        <v>84</v>
      </c>
      <c r="E248" s="43" t="s">
        <v>97</v>
      </c>
      <c r="F248" s="43" t="n">
        <v>3</v>
      </c>
      <c r="G248" s="44" t="str">
        <f aca="false">VLOOKUP(E248,Products!$A$5:$E$16,2,FALSE())</f>
        <v>Laptops</v>
      </c>
      <c r="H248" s="45" t="n">
        <f aca="false">INDEX(Products!$D$5:$D$16,MATCH(E248,Products!$A$5:$A$16,0))</f>
        <v>4120</v>
      </c>
      <c r="I248" s="45" t="n">
        <f aca="false">F248*H248</f>
        <v>12360</v>
      </c>
      <c r="J248" s="45" t="n">
        <f aca="false">I248*VLOOKUP(E248,Products!$A$5:$E$16,5,FALSE())</f>
        <v>3040.56</v>
      </c>
    </row>
    <row r="249" customFormat="false" ht="15" hidden="false" customHeight="true" outlineLevel="0" collapsed="false">
      <c r="A249" s="28" t="s">
        <v>341</v>
      </c>
      <c r="B249" s="38" t="n">
        <v>45471</v>
      </c>
      <c r="C249" s="28" t="s">
        <v>58</v>
      </c>
      <c r="D249" s="28" t="s">
        <v>92</v>
      </c>
      <c r="E249" s="39" t="s">
        <v>127</v>
      </c>
      <c r="F249" s="39" t="n">
        <v>3</v>
      </c>
      <c r="G249" s="40" t="str">
        <f aca="false">VLOOKUP(E249,Products!$A$5:$E$16,2,FALSE())</f>
        <v>Printers</v>
      </c>
      <c r="H249" s="41" t="n">
        <f aca="false">INDEX(Products!$D$5:$D$16,MATCH(E249,Products!$A$5:$A$16,0))</f>
        <v>1130</v>
      </c>
      <c r="I249" s="41" t="n">
        <f aca="false">F249*H249</f>
        <v>3390</v>
      </c>
      <c r="J249" s="41" t="n">
        <f aca="false">I249*VLOOKUP(E249,Products!$A$5:$E$16,5,FALSE())</f>
        <v>616.98</v>
      </c>
    </row>
    <row r="250" customFormat="false" ht="15" hidden="false" customHeight="true" outlineLevel="0" collapsed="false">
      <c r="A250" s="31" t="s">
        <v>342</v>
      </c>
      <c r="B250" s="42" t="n">
        <v>45399</v>
      </c>
      <c r="C250" s="31" t="s">
        <v>54</v>
      </c>
      <c r="D250" s="31" t="s">
        <v>84</v>
      </c>
      <c r="E250" s="43" t="s">
        <v>93</v>
      </c>
      <c r="F250" s="43" t="n">
        <v>4</v>
      </c>
      <c r="G250" s="44" t="str">
        <f aca="false">VLOOKUP(E250,Products!$A$5:$E$16,2,FALSE())</f>
        <v>Office Chairs</v>
      </c>
      <c r="H250" s="45" t="n">
        <f aca="false">INDEX(Products!$D$5:$D$16,MATCH(E250,Products!$A$5:$A$16,0))</f>
        <v>880</v>
      </c>
      <c r="I250" s="45" t="n">
        <f aca="false">F250*H250</f>
        <v>3520</v>
      </c>
      <c r="J250" s="45" t="n">
        <f aca="false">I250*VLOOKUP(E250,Products!$A$5:$E$16,5,FALSE())</f>
        <v>601.92</v>
      </c>
    </row>
    <row r="251" customFormat="false" ht="15" hidden="false" customHeight="true" outlineLevel="0" collapsed="false">
      <c r="A251" s="28" t="s">
        <v>343</v>
      </c>
      <c r="B251" s="38" t="n">
        <v>45725</v>
      </c>
      <c r="C251" s="28" t="s">
        <v>56</v>
      </c>
      <c r="D251" s="28" t="s">
        <v>92</v>
      </c>
      <c r="E251" s="39" t="s">
        <v>97</v>
      </c>
      <c r="F251" s="39" t="n">
        <v>2</v>
      </c>
      <c r="G251" s="40" t="str">
        <f aca="false">VLOOKUP(E251,Products!$A$5:$E$16,2,FALSE())</f>
        <v>Laptops</v>
      </c>
      <c r="H251" s="41" t="n">
        <f aca="false">INDEX(Products!$D$5:$D$16,MATCH(E251,Products!$A$5:$A$16,0))</f>
        <v>4120</v>
      </c>
      <c r="I251" s="41" t="n">
        <f aca="false">F251*H251</f>
        <v>8240</v>
      </c>
      <c r="J251" s="41" t="n">
        <f aca="false">I251*VLOOKUP(E251,Products!$A$5:$E$16,5,FALSE())</f>
        <v>2027.04</v>
      </c>
    </row>
    <row r="252" customFormat="false" ht="15" hidden="false" customHeight="true" outlineLevel="0" collapsed="false">
      <c r="A252" s="31" t="s">
        <v>344</v>
      </c>
      <c r="B252" s="42" t="n">
        <v>45594</v>
      </c>
      <c r="C252" s="31" t="s">
        <v>60</v>
      </c>
      <c r="D252" s="31" t="s">
        <v>92</v>
      </c>
      <c r="E252" s="43" t="s">
        <v>124</v>
      </c>
      <c r="F252" s="43" t="n">
        <v>2</v>
      </c>
      <c r="G252" s="44" t="str">
        <f aca="false">VLOOKUP(E252,Products!$A$5:$E$16,2,FALSE())</f>
        <v>Washing Machines</v>
      </c>
      <c r="H252" s="45" t="n">
        <f aca="false">INDEX(Products!$D$5:$D$16,MATCH(E252,Products!$A$5:$A$16,0))</f>
        <v>2680</v>
      </c>
      <c r="I252" s="45" t="n">
        <f aca="false">F252*H252</f>
        <v>5360</v>
      </c>
      <c r="J252" s="45" t="n">
        <f aca="false">I252*VLOOKUP(E252,Products!$A$5:$E$16,5,FALSE())</f>
        <v>1409.68</v>
      </c>
    </row>
    <row r="253" customFormat="false" ht="15" hidden="false" customHeight="true" outlineLevel="0" collapsed="false">
      <c r="A253" s="28" t="s">
        <v>345</v>
      </c>
      <c r="B253" s="38" t="n">
        <v>45961</v>
      </c>
      <c r="C253" s="28" t="s">
        <v>54</v>
      </c>
      <c r="D253" s="28" t="s">
        <v>84</v>
      </c>
      <c r="E253" s="39" t="s">
        <v>95</v>
      </c>
      <c r="F253" s="39" t="n">
        <v>2</v>
      </c>
      <c r="G253" s="40" t="str">
        <f aca="false">VLOOKUP(E253,Products!$A$5:$E$16,2,FALSE())</f>
        <v>Air Conditioners</v>
      </c>
      <c r="H253" s="41" t="n">
        <f aca="false">INDEX(Products!$D$5:$D$16,MATCH(E253,Products!$A$5:$A$16,0))</f>
        <v>2890</v>
      </c>
      <c r="I253" s="41" t="n">
        <f aca="false">F253*H253</f>
        <v>5780</v>
      </c>
      <c r="J253" s="41" t="n">
        <f aca="false">I253*VLOOKUP(E253,Products!$A$5:$E$16,5,FALSE())</f>
        <v>1606.84</v>
      </c>
    </row>
    <row r="254" customFormat="false" ht="15" hidden="false" customHeight="true" outlineLevel="0" collapsed="false">
      <c r="A254" s="31" t="s">
        <v>346</v>
      </c>
      <c r="B254" s="42" t="n">
        <v>45538</v>
      </c>
      <c r="C254" s="31" t="s">
        <v>54</v>
      </c>
      <c r="D254" s="31" t="s">
        <v>92</v>
      </c>
      <c r="E254" s="43" t="s">
        <v>124</v>
      </c>
      <c r="F254" s="43" t="n">
        <v>1</v>
      </c>
      <c r="G254" s="44" t="str">
        <f aca="false">VLOOKUP(E254,Products!$A$5:$E$16,2,FALSE())</f>
        <v>Washing Machines</v>
      </c>
      <c r="H254" s="45" t="n">
        <f aca="false">INDEX(Products!$D$5:$D$16,MATCH(E254,Products!$A$5:$A$16,0))</f>
        <v>2680</v>
      </c>
      <c r="I254" s="45" t="n">
        <f aca="false">F254*H254</f>
        <v>2680</v>
      </c>
      <c r="J254" s="45" t="n">
        <f aca="false">I254*VLOOKUP(E254,Products!$A$5:$E$16,5,FALSE())</f>
        <v>704.84</v>
      </c>
    </row>
    <row r="255" customFormat="false" ht="15" hidden="false" customHeight="true" outlineLevel="0" collapsed="false">
      <c r="A255" s="28" t="s">
        <v>347</v>
      </c>
      <c r="B255" s="38" t="n">
        <v>45476</v>
      </c>
      <c r="C255" s="28" t="s">
        <v>58</v>
      </c>
      <c r="D255" s="28" t="s">
        <v>84</v>
      </c>
      <c r="E255" s="39" t="s">
        <v>114</v>
      </c>
      <c r="F255" s="39" t="n">
        <v>4</v>
      </c>
      <c r="G255" s="40" t="str">
        <f aca="false">VLOOKUP(E255,Products!$A$5:$E$16,2,FALSE())</f>
        <v>Desks</v>
      </c>
      <c r="H255" s="41" t="n">
        <f aca="false">INDEX(Products!$D$5:$D$16,MATCH(E255,Products!$A$5:$A$16,0))</f>
        <v>1420</v>
      </c>
      <c r="I255" s="41" t="n">
        <f aca="false">F255*H255</f>
        <v>5680</v>
      </c>
      <c r="J255" s="41" t="n">
        <f aca="false">I255*VLOOKUP(E255,Products!$A$5:$E$16,5,FALSE())</f>
        <v>863.36</v>
      </c>
    </row>
    <row r="256" customFormat="false" ht="15" hidden="false" customHeight="true" outlineLevel="0" collapsed="false">
      <c r="A256" s="31" t="s">
        <v>348</v>
      </c>
      <c r="B256" s="42" t="n">
        <v>45825</v>
      </c>
      <c r="C256" s="31" t="s">
        <v>60</v>
      </c>
      <c r="D256" s="31" t="s">
        <v>84</v>
      </c>
      <c r="E256" s="43" t="s">
        <v>141</v>
      </c>
      <c r="F256" s="43" t="n">
        <v>3</v>
      </c>
      <c r="G256" s="44" t="str">
        <f aca="false">VLOOKUP(E256,Products!$A$5:$E$16,2,FALSE())</f>
        <v>Bookcases</v>
      </c>
      <c r="H256" s="45" t="n">
        <f aca="false">INDEX(Products!$D$5:$D$16,MATCH(E256,Products!$A$5:$A$16,0))</f>
        <v>940</v>
      </c>
      <c r="I256" s="45" t="n">
        <f aca="false">F256*H256</f>
        <v>2820</v>
      </c>
      <c r="J256" s="45" t="n">
        <f aca="false">I256*VLOOKUP(E256,Products!$A$5:$E$16,5,FALSE())</f>
        <v>459.66</v>
      </c>
    </row>
    <row r="257" customFormat="false" ht="15" hidden="false" customHeight="true" outlineLevel="0" collapsed="false">
      <c r="A257" s="28" t="s">
        <v>349</v>
      </c>
      <c r="B257" s="38" t="n">
        <v>45454</v>
      </c>
      <c r="C257" s="28" t="s">
        <v>58</v>
      </c>
      <c r="D257" s="28" t="s">
        <v>92</v>
      </c>
      <c r="E257" s="39" t="s">
        <v>85</v>
      </c>
      <c r="F257" s="39" t="n">
        <v>3</v>
      </c>
      <c r="G257" s="40" t="str">
        <f aca="false">VLOOKUP(E257,Products!$A$5:$E$16,2,FALSE())</f>
        <v>Refrigerators</v>
      </c>
      <c r="H257" s="41" t="n">
        <f aca="false">INDEX(Products!$D$5:$D$16,MATCH(E257,Products!$A$5:$A$16,0))</f>
        <v>3450</v>
      </c>
      <c r="I257" s="41" t="n">
        <f aca="false">F257*H257</f>
        <v>10350</v>
      </c>
      <c r="J257" s="41" t="n">
        <f aca="false">I257*VLOOKUP(E257,Products!$A$5:$E$16,5,FALSE())</f>
        <v>3011.85</v>
      </c>
    </row>
    <row r="258" customFormat="false" ht="15" hidden="false" customHeight="true" outlineLevel="0" collapsed="false">
      <c r="A258" s="31" t="s">
        <v>350</v>
      </c>
      <c r="B258" s="42" t="n">
        <v>45768</v>
      </c>
      <c r="C258" s="31" t="s">
        <v>52</v>
      </c>
      <c r="D258" s="31" t="s">
        <v>84</v>
      </c>
      <c r="E258" s="43" t="s">
        <v>95</v>
      </c>
      <c r="F258" s="43" t="n">
        <v>4</v>
      </c>
      <c r="G258" s="44" t="str">
        <f aca="false">VLOOKUP(E258,Products!$A$5:$E$16,2,FALSE())</f>
        <v>Air Conditioners</v>
      </c>
      <c r="H258" s="45" t="n">
        <f aca="false">INDEX(Products!$D$5:$D$16,MATCH(E258,Products!$A$5:$A$16,0))</f>
        <v>2890</v>
      </c>
      <c r="I258" s="45" t="n">
        <f aca="false">F258*H258</f>
        <v>11560</v>
      </c>
      <c r="J258" s="45" t="n">
        <f aca="false">I258*VLOOKUP(E258,Products!$A$5:$E$16,5,FALSE())</f>
        <v>3213.68</v>
      </c>
    </row>
    <row r="259" customFormat="false" ht="15" hidden="false" customHeight="true" outlineLevel="0" collapsed="false">
      <c r="A259" s="28" t="s">
        <v>351</v>
      </c>
      <c r="B259" s="38" t="n">
        <v>45348</v>
      </c>
      <c r="C259" s="28" t="s">
        <v>56</v>
      </c>
      <c r="D259" s="28" t="s">
        <v>84</v>
      </c>
      <c r="E259" s="39" t="s">
        <v>97</v>
      </c>
      <c r="F259" s="39" t="n">
        <v>1</v>
      </c>
      <c r="G259" s="40" t="str">
        <f aca="false">VLOOKUP(E259,Products!$A$5:$E$16,2,FALSE())</f>
        <v>Laptops</v>
      </c>
      <c r="H259" s="41" t="n">
        <f aca="false">INDEX(Products!$D$5:$D$16,MATCH(E259,Products!$A$5:$A$16,0))</f>
        <v>4120</v>
      </c>
      <c r="I259" s="41" t="n">
        <f aca="false">F259*H259</f>
        <v>4120</v>
      </c>
      <c r="J259" s="41" t="n">
        <f aca="false">I259*VLOOKUP(E259,Products!$A$5:$E$16,5,FALSE())</f>
        <v>1013.52</v>
      </c>
    </row>
    <row r="260" customFormat="false" ht="15" hidden="false" customHeight="true" outlineLevel="0" collapsed="false">
      <c r="A260" s="31" t="s">
        <v>352</v>
      </c>
      <c r="B260" s="42" t="n">
        <v>45784</v>
      </c>
      <c r="C260" s="31" t="s">
        <v>58</v>
      </c>
      <c r="D260" s="31" t="s">
        <v>92</v>
      </c>
      <c r="E260" s="43" t="s">
        <v>108</v>
      </c>
      <c r="F260" s="43" t="n">
        <v>1</v>
      </c>
      <c r="G260" s="44" t="str">
        <f aca="false">VLOOKUP(E260,Products!$A$5:$E$16,2,FALSE())</f>
        <v>Smartphones</v>
      </c>
      <c r="H260" s="45" t="n">
        <f aca="false">INDEX(Products!$D$5:$D$16,MATCH(E260,Products!$A$5:$A$16,0))</f>
        <v>2750</v>
      </c>
      <c r="I260" s="45" t="n">
        <f aca="false">F260*H260</f>
        <v>2750</v>
      </c>
      <c r="J260" s="45" t="n">
        <f aca="false">I260*VLOOKUP(E260,Products!$A$5:$E$16,5,FALSE())</f>
        <v>588.5</v>
      </c>
    </row>
    <row r="261" customFormat="false" ht="15" hidden="false" customHeight="true" outlineLevel="0" collapsed="false">
      <c r="A261" s="28" t="s">
        <v>353</v>
      </c>
      <c r="B261" s="38" t="n">
        <v>45675</v>
      </c>
      <c r="C261" s="28" t="s">
        <v>54</v>
      </c>
      <c r="D261" s="28" t="s">
        <v>84</v>
      </c>
      <c r="E261" s="39" t="s">
        <v>93</v>
      </c>
      <c r="F261" s="39" t="n">
        <v>4</v>
      </c>
      <c r="G261" s="40" t="str">
        <f aca="false">VLOOKUP(E261,Products!$A$5:$E$16,2,FALSE())</f>
        <v>Office Chairs</v>
      </c>
      <c r="H261" s="41" t="n">
        <f aca="false">INDEX(Products!$D$5:$D$16,MATCH(E261,Products!$A$5:$A$16,0))</f>
        <v>880</v>
      </c>
      <c r="I261" s="41" t="n">
        <f aca="false">F261*H261</f>
        <v>3520</v>
      </c>
      <c r="J261" s="41" t="n">
        <f aca="false">I261*VLOOKUP(E261,Products!$A$5:$E$16,5,FALSE())</f>
        <v>601.92</v>
      </c>
    </row>
    <row r="262" customFormat="false" ht="15" hidden="false" customHeight="true" outlineLevel="0" collapsed="false">
      <c r="A262" s="31" t="s">
        <v>354</v>
      </c>
      <c r="B262" s="42" t="n">
        <v>45710</v>
      </c>
      <c r="C262" s="31" t="s">
        <v>58</v>
      </c>
      <c r="D262" s="31" t="s">
        <v>84</v>
      </c>
      <c r="E262" s="43" t="s">
        <v>127</v>
      </c>
      <c r="F262" s="43" t="n">
        <v>3</v>
      </c>
      <c r="G262" s="44" t="str">
        <f aca="false">VLOOKUP(E262,Products!$A$5:$E$16,2,FALSE())</f>
        <v>Printers</v>
      </c>
      <c r="H262" s="45" t="n">
        <f aca="false">INDEX(Products!$D$5:$D$16,MATCH(E262,Products!$A$5:$A$16,0))</f>
        <v>1130</v>
      </c>
      <c r="I262" s="45" t="n">
        <f aca="false">F262*H262</f>
        <v>3390</v>
      </c>
      <c r="J262" s="45" t="n">
        <f aca="false">I262*VLOOKUP(E262,Products!$A$5:$E$16,5,FALSE())</f>
        <v>616.98</v>
      </c>
    </row>
    <row r="263" customFormat="false" ht="15" hidden="false" customHeight="true" outlineLevel="0" collapsed="false">
      <c r="A263" s="28" t="s">
        <v>355</v>
      </c>
      <c r="B263" s="38" t="n">
        <v>46005</v>
      </c>
      <c r="C263" s="28" t="s">
        <v>54</v>
      </c>
      <c r="D263" s="28" t="s">
        <v>84</v>
      </c>
      <c r="E263" s="39" t="s">
        <v>85</v>
      </c>
      <c r="F263" s="39" t="n">
        <v>4</v>
      </c>
      <c r="G263" s="40" t="str">
        <f aca="false">VLOOKUP(E263,Products!$A$5:$E$16,2,FALSE())</f>
        <v>Refrigerators</v>
      </c>
      <c r="H263" s="41" t="n">
        <f aca="false">INDEX(Products!$D$5:$D$16,MATCH(E263,Products!$A$5:$A$16,0))</f>
        <v>3450</v>
      </c>
      <c r="I263" s="41" t="n">
        <f aca="false">F263*H263</f>
        <v>13800</v>
      </c>
      <c r="J263" s="41" t="n">
        <f aca="false">I263*VLOOKUP(E263,Products!$A$5:$E$16,5,FALSE())</f>
        <v>4015.8</v>
      </c>
    </row>
    <row r="264" customFormat="false" ht="15" hidden="false" customHeight="true" outlineLevel="0" collapsed="false">
      <c r="A264" s="31" t="s">
        <v>356</v>
      </c>
      <c r="B264" s="42" t="n">
        <v>46010</v>
      </c>
      <c r="C264" s="31" t="s">
        <v>60</v>
      </c>
      <c r="D264" s="31" t="s">
        <v>84</v>
      </c>
      <c r="E264" s="43" t="s">
        <v>108</v>
      </c>
      <c r="F264" s="43" t="n">
        <v>3</v>
      </c>
      <c r="G264" s="44" t="str">
        <f aca="false">VLOOKUP(E264,Products!$A$5:$E$16,2,FALSE())</f>
        <v>Smartphones</v>
      </c>
      <c r="H264" s="45" t="n">
        <f aca="false">INDEX(Products!$D$5:$D$16,MATCH(E264,Products!$A$5:$A$16,0))</f>
        <v>2750</v>
      </c>
      <c r="I264" s="45" t="n">
        <f aca="false">F264*H264</f>
        <v>8250</v>
      </c>
      <c r="J264" s="45" t="n">
        <f aca="false">I264*VLOOKUP(E264,Products!$A$5:$E$16,5,FALSE())</f>
        <v>1765.5</v>
      </c>
    </row>
    <row r="265" customFormat="false" ht="15" hidden="false" customHeight="true" outlineLevel="0" collapsed="false">
      <c r="A265" s="28" t="s">
        <v>357</v>
      </c>
      <c r="B265" s="38" t="n">
        <v>45968</v>
      </c>
      <c r="C265" s="28" t="s">
        <v>56</v>
      </c>
      <c r="D265" s="28" t="s">
        <v>92</v>
      </c>
      <c r="E265" s="39" t="s">
        <v>97</v>
      </c>
      <c r="F265" s="39" t="n">
        <v>1</v>
      </c>
      <c r="G265" s="40" t="str">
        <f aca="false">VLOOKUP(E265,Products!$A$5:$E$16,2,FALSE())</f>
        <v>Laptops</v>
      </c>
      <c r="H265" s="41" t="n">
        <f aca="false">INDEX(Products!$D$5:$D$16,MATCH(E265,Products!$A$5:$A$16,0))</f>
        <v>4120</v>
      </c>
      <c r="I265" s="41" t="n">
        <f aca="false">F265*H265</f>
        <v>4120</v>
      </c>
      <c r="J265" s="41" t="n">
        <f aca="false">I265*VLOOKUP(E265,Products!$A$5:$E$16,5,FALSE())</f>
        <v>1013.52</v>
      </c>
    </row>
    <row r="266" customFormat="false" ht="15" hidden="false" customHeight="true" outlineLevel="0" collapsed="false">
      <c r="A266" s="31" t="s">
        <v>358</v>
      </c>
      <c r="B266" s="42" t="n">
        <v>45891</v>
      </c>
      <c r="C266" s="31" t="s">
        <v>52</v>
      </c>
      <c r="D266" s="31" t="s">
        <v>84</v>
      </c>
      <c r="E266" s="43" t="s">
        <v>87</v>
      </c>
      <c r="F266" s="43" t="n">
        <v>4</v>
      </c>
      <c r="G266" s="44" t="str">
        <f aca="false">VLOOKUP(E266,Products!$A$5:$E$16,2,FALSE())</f>
        <v>Tablets</v>
      </c>
      <c r="H266" s="45" t="n">
        <f aca="false">INDEX(Products!$D$5:$D$16,MATCH(E266,Products!$A$5:$A$16,0))</f>
        <v>1680</v>
      </c>
      <c r="I266" s="45" t="n">
        <f aca="false">F266*H266</f>
        <v>6720</v>
      </c>
      <c r="J266" s="45" t="n">
        <f aca="false">I266*VLOOKUP(E266,Products!$A$5:$E$16,5,FALSE())</f>
        <v>1323.84</v>
      </c>
    </row>
    <row r="267" customFormat="false" ht="15" hidden="false" customHeight="true" outlineLevel="0" collapsed="false">
      <c r="A267" s="28" t="s">
        <v>359</v>
      </c>
      <c r="B267" s="38" t="n">
        <v>45559</v>
      </c>
      <c r="C267" s="28" t="s">
        <v>60</v>
      </c>
      <c r="D267" s="28" t="s">
        <v>92</v>
      </c>
      <c r="E267" s="39" t="s">
        <v>90</v>
      </c>
      <c r="F267" s="39" t="n">
        <v>3</v>
      </c>
      <c r="G267" s="40" t="str">
        <f aca="false">VLOOKUP(E267,Products!$A$5:$E$16,2,FALSE())</f>
        <v>Monitors</v>
      </c>
      <c r="H267" s="41" t="n">
        <f aca="false">INDEX(Products!$D$5:$D$16,MATCH(E267,Products!$A$5:$A$16,0))</f>
        <v>1190</v>
      </c>
      <c r="I267" s="41" t="n">
        <f aca="false">F267*H267</f>
        <v>3570</v>
      </c>
      <c r="J267" s="41" t="n">
        <f aca="false">I267*VLOOKUP(E267,Products!$A$5:$E$16,5,FALSE())</f>
        <v>674.73</v>
      </c>
    </row>
    <row r="268" customFormat="false" ht="15" hidden="false" customHeight="true" outlineLevel="0" collapsed="false">
      <c r="A268" s="31" t="s">
        <v>360</v>
      </c>
      <c r="B268" s="42" t="n">
        <v>45392</v>
      </c>
      <c r="C268" s="31" t="s">
        <v>56</v>
      </c>
      <c r="D268" s="31" t="s">
        <v>84</v>
      </c>
      <c r="E268" s="43" t="s">
        <v>87</v>
      </c>
      <c r="F268" s="43" t="n">
        <v>4</v>
      </c>
      <c r="G268" s="44" t="str">
        <f aca="false">VLOOKUP(E268,Products!$A$5:$E$16,2,FALSE())</f>
        <v>Tablets</v>
      </c>
      <c r="H268" s="45" t="n">
        <f aca="false">INDEX(Products!$D$5:$D$16,MATCH(E268,Products!$A$5:$A$16,0))</f>
        <v>1680</v>
      </c>
      <c r="I268" s="45" t="n">
        <f aca="false">F268*H268</f>
        <v>6720</v>
      </c>
      <c r="J268" s="45" t="n">
        <f aca="false">I268*VLOOKUP(E268,Products!$A$5:$E$16,5,FALSE())</f>
        <v>1323.84</v>
      </c>
    </row>
    <row r="269" customFormat="false" ht="15" hidden="false" customHeight="true" outlineLevel="0" collapsed="false">
      <c r="A269" s="28" t="s">
        <v>361</v>
      </c>
      <c r="B269" s="38" t="n">
        <v>45435</v>
      </c>
      <c r="C269" s="28" t="s">
        <v>52</v>
      </c>
      <c r="D269" s="28" t="s">
        <v>84</v>
      </c>
      <c r="E269" s="39" t="s">
        <v>90</v>
      </c>
      <c r="F269" s="39" t="n">
        <v>4</v>
      </c>
      <c r="G269" s="40" t="str">
        <f aca="false">VLOOKUP(E269,Products!$A$5:$E$16,2,FALSE())</f>
        <v>Monitors</v>
      </c>
      <c r="H269" s="41" t="n">
        <f aca="false">INDEX(Products!$D$5:$D$16,MATCH(E269,Products!$A$5:$A$16,0))</f>
        <v>1190</v>
      </c>
      <c r="I269" s="41" t="n">
        <f aca="false">F269*H269</f>
        <v>4760</v>
      </c>
      <c r="J269" s="41" t="n">
        <f aca="false">I269*VLOOKUP(E269,Products!$A$5:$E$16,5,FALSE())</f>
        <v>899.64</v>
      </c>
    </row>
    <row r="270" customFormat="false" ht="15" hidden="false" customHeight="true" outlineLevel="0" collapsed="false">
      <c r="A270" s="31" t="s">
        <v>362</v>
      </c>
      <c r="B270" s="42" t="n">
        <v>45802</v>
      </c>
      <c r="C270" s="31" t="s">
        <v>54</v>
      </c>
      <c r="D270" s="31" t="s">
        <v>92</v>
      </c>
      <c r="E270" s="43" t="s">
        <v>95</v>
      </c>
      <c r="F270" s="43" t="n">
        <v>1</v>
      </c>
      <c r="G270" s="44" t="str">
        <f aca="false">VLOOKUP(E270,Products!$A$5:$E$16,2,FALSE())</f>
        <v>Air Conditioners</v>
      </c>
      <c r="H270" s="45" t="n">
        <f aca="false">INDEX(Products!$D$5:$D$16,MATCH(E270,Products!$A$5:$A$16,0))</f>
        <v>2890</v>
      </c>
      <c r="I270" s="45" t="n">
        <f aca="false">F270*H270</f>
        <v>2890</v>
      </c>
      <c r="J270" s="45" t="n">
        <f aca="false">I270*VLOOKUP(E270,Products!$A$5:$E$16,5,FALSE())</f>
        <v>803.42</v>
      </c>
    </row>
    <row r="271" customFormat="false" ht="15" hidden="false" customHeight="true" outlineLevel="0" collapsed="false">
      <c r="A271" s="28" t="s">
        <v>363</v>
      </c>
      <c r="B271" s="38" t="n">
        <v>45803</v>
      </c>
      <c r="C271" s="28" t="s">
        <v>56</v>
      </c>
      <c r="D271" s="28" t="s">
        <v>84</v>
      </c>
      <c r="E271" s="39" t="s">
        <v>97</v>
      </c>
      <c r="F271" s="39" t="n">
        <v>3</v>
      </c>
      <c r="G271" s="40" t="str">
        <f aca="false">VLOOKUP(E271,Products!$A$5:$E$16,2,FALSE())</f>
        <v>Laptops</v>
      </c>
      <c r="H271" s="41" t="n">
        <f aca="false">INDEX(Products!$D$5:$D$16,MATCH(E271,Products!$A$5:$A$16,0))</f>
        <v>4120</v>
      </c>
      <c r="I271" s="41" t="n">
        <f aca="false">F271*H271</f>
        <v>12360</v>
      </c>
      <c r="J271" s="41" t="n">
        <f aca="false">I271*VLOOKUP(E271,Products!$A$5:$E$16,5,FALSE())</f>
        <v>3040.56</v>
      </c>
    </row>
    <row r="272" customFormat="false" ht="15" hidden="false" customHeight="true" outlineLevel="0" collapsed="false">
      <c r="A272" s="31" t="s">
        <v>364</v>
      </c>
      <c r="B272" s="42" t="n">
        <v>45478</v>
      </c>
      <c r="C272" s="31" t="s">
        <v>58</v>
      </c>
      <c r="D272" s="31" t="s">
        <v>84</v>
      </c>
      <c r="E272" s="43" t="s">
        <v>124</v>
      </c>
      <c r="F272" s="43" t="n">
        <v>2</v>
      </c>
      <c r="G272" s="44" t="str">
        <f aca="false">VLOOKUP(E272,Products!$A$5:$E$16,2,FALSE())</f>
        <v>Washing Machines</v>
      </c>
      <c r="H272" s="45" t="n">
        <f aca="false">INDEX(Products!$D$5:$D$16,MATCH(E272,Products!$A$5:$A$16,0))</f>
        <v>2680</v>
      </c>
      <c r="I272" s="45" t="n">
        <f aca="false">F272*H272</f>
        <v>5360</v>
      </c>
      <c r="J272" s="45" t="n">
        <f aca="false">I272*VLOOKUP(E272,Products!$A$5:$E$16,5,FALSE())</f>
        <v>1409.68</v>
      </c>
    </row>
    <row r="273" customFormat="false" ht="15" hidden="false" customHeight="true" outlineLevel="0" collapsed="false">
      <c r="A273" s="28" t="s">
        <v>365</v>
      </c>
      <c r="B273" s="38" t="n">
        <v>45457</v>
      </c>
      <c r="C273" s="28" t="s">
        <v>52</v>
      </c>
      <c r="D273" s="28" t="s">
        <v>84</v>
      </c>
      <c r="E273" s="39" t="s">
        <v>95</v>
      </c>
      <c r="F273" s="39" t="n">
        <v>1</v>
      </c>
      <c r="G273" s="40" t="str">
        <f aca="false">VLOOKUP(E273,Products!$A$5:$E$16,2,FALSE())</f>
        <v>Air Conditioners</v>
      </c>
      <c r="H273" s="41" t="n">
        <f aca="false">INDEX(Products!$D$5:$D$16,MATCH(E273,Products!$A$5:$A$16,0))</f>
        <v>2890</v>
      </c>
      <c r="I273" s="41" t="n">
        <f aca="false">F273*H273</f>
        <v>2890</v>
      </c>
      <c r="J273" s="41" t="n">
        <f aca="false">I273*VLOOKUP(E273,Products!$A$5:$E$16,5,FALSE())</f>
        <v>803.42</v>
      </c>
    </row>
    <row r="274" customFormat="false" ht="15" hidden="false" customHeight="true" outlineLevel="0" collapsed="false">
      <c r="A274" s="31" t="s">
        <v>366</v>
      </c>
      <c r="B274" s="42" t="n">
        <v>45813</v>
      </c>
      <c r="C274" s="31" t="s">
        <v>60</v>
      </c>
      <c r="D274" s="31" t="s">
        <v>84</v>
      </c>
      <c r="E274" s="43" t="s">
        <v>141</v>
      </c>
      <c r="F274" s="43" t="n">
        <v>4</v>
      </c>
      <c r="G274" s="44" t="str">
        <f aca="false">VLOOKUP(E274,Products!$A$5:$E$16,2,FALSE())</f>
        <v>Bookcases</v>
      </c>
      <c r="H274" s="45" t="n">
        <f aca="false">INDEX(Products!$D$5:$D$16,MATCH(E274,Products!$A$5:$A$16,0))</f>
        <v>940</v>
      </c>
      <c r="I274" s="45" t="n">
        <f aca="false">F274*H274</f>
        <v>3760</v>
      </c>
      <c r="J274" s="45" t="n">
        <f aca="false">I274*VLOOKUP(E274,Products!$A$5:$E$16,5,FALSE())</f>
        <v>612.88</v>
      </c>
    </row>
    <row r="275" customFormat="false" ht="15" hidden="false" customHeight="true" outlineLevel="0" collapsed="false">
      <c r="A275" s="28" t="s">
        <v>367</v>
      </c>
      <c r="B275" s="38" t="n">
        <v>45457</v>
      </c>
      <c r="C275" s="28" t="s">
        <v>60</v>
      </c>
      <c r="D275" s="28" t="s">
        <v>92</v>
      </c>
      <c r="E275" s="39" t="s">
        <v>124</v>
      </c>
      <c r="F275" s="39" t="n">
        <v>2</v>
      </c>
      <c r="G275" s="40" t="str">
        <f aca="false">VLOOKUP(E275,Products!$A$5:$E$16,2,FALSE())</f>
        <v>Washing Machines</v>
      </c>
      <c r="H275" s="41" t="n">
        <f aca="false">INDEX(Products!$D$5:$D$16,MATCH(E275,Products!$A$5:$A$16,0))</f>
        <v>2680</v>
      </c>
      <c r="I275" s="41" t="n">
        <f aca="false">F275*H275</f>
        <v>5360</v>
      </c>
      <c r="J275" s="41" t="n">
        <f aca="false">I275*VLOOKUP(E275,Products!$A$5:$E$16,5,FALSE())</f>
        <v>1409.68</v>
      </c>
    </row>
    <row r="276" customFormat="false" ht="15" hidden="false" customHeight="true" outlineLevel="0" collapsed="false">
      <c r="A276" s="31" t="s">
        <v>368</v>
      </c>
      <c r="B276" s="42" t="n">
        <v>45850</v>
      </c>
      <c r="C276" s="31" t="s">
        <v>56</v>
      </c>
      <c r="D276" s="31" t="s">
        <v>92</v>
      </c>
      <c r="E276" s="43" t="s">
        <v>85</v>
      </c>
      <c r="F276" s="43" t="n">
        <v>2</v>
      </c>
      <c r="G276" s="44" t="str">
        <f aca="false">VLOOKUP(E276,Products!$A$5:$E$16,2,FALSE())</f>
        <v>Refrigerators</v>
      </c>
      <c r="H276" s="45" t="n">
        <f aca="false">INDEX(Products!$D$5:$D$16,MATCH(E276,Products!$A$5:$A$16,0))</f>
        <v>3450</v>
      </c>
      <c r="I276" s="45" t="n">
        <f aca="false">F276*H276</f>
        <v>6900</v>
      </c>
      <c r="J276" s="45" t="n">
        <f aca="false">I276*VLOOKUP(E276,Products!$A$5:$E$16,5,FALSE())</f>
        <v>2007.9</v>
      </c>
    </row>
    <row r="277" customFormat="false" ht="15" hidden="false" customHeight="true" outlineLevel="0" collapsed="false">
      <c r="A277" s="28" t="s">
        <v>369</v>
      </c>
      <c r="B277" s="38" t="n">
        <v>45998</v>
      </c>
      <c r="C277" s="28" t="s">
        <v>58</v>
      </c>
      <c r="D277" s="28" t="s">
        <v>84</v>
      </c>
      <c r="E277" s="39" t="s">
        <v>108</v>
      </c>
      <c r="F277" s="39" t="n">
        <v>2</v>
      </c>
      <c r="G277" s="40" t="str">
        <f aca="false">VLOOKUP(E277,Products!$A$5:$E$16,2,FALSE())</f>
        <v>Smartphones</v>
      </c>
      <c r="H277" s="41" t="n">
        <f aca="false">INDEX(Products!$D$5:$D$16,MATCH(E277,Products!$A$5:$A$16,0))</f>
        <v>2750</v>
      </c>
      <c r="I277" s="41" t="n">
        <f aca="false">F277*H277</f>
        <v>5500</v>
      </c>
      <c r="J277" s="41" t="n">
        <f aca="false">I277*VLOOKUP(E277,Products!$A$5:$E$16,5,FALSE())</f>
        <v>1177</v>
      </c>
    </row>
    <row r="278" customFormat="false" ht="15" hidden="false" customHeight="true" outlineLevel="0" collapsed="false">
      <c r="A278" s="31" t="s">
        <v>370</v>
      </c>
      <c r="B278" s="42" t="n">
        <v>45577</v>
      </c>
      <c r="C278" s="31" t="s">
        <v>58</v>
      </c>
      <c r="D278" s="31" t="s">
        <v>111</v>
      </c>
      <c r="E278" s="43" t="s">
        <v>93</v>
      </c>
      <c r="F278" s="43" t="n">
        <v>2</v>
      </c>
      <c r="G278" s="44" t="str">
        <f aca="false">VLOOKUP(E278,Products!$A$5:$E$16,2,FALSE())</f>
        <v>Office Chairs</v>
      </c>
      <c r="H278" s="45" t="n">
        <f aca="false">INDEX(Products!$D$5:$D$16,MATCH(E278,Products!$A$5:$A$16,0))</f>
        <v>880</v>
      </c>
      <c r="I278" s="45" t="n">
        <f aca="false">F278*H278</f>
        <v>1760</v>
      </c>
      <c r="J278" s="45" t="n">
        <f aca="false">I278*VLOOKUP(E278,Products!$A$5:$E$16,5,FALSE())</f>
        <v>300.96</v>
      </c>
    </row>
    <row r="279" customFormat="false" ht="15" hidden="false" customHeight="true" outlineLevel="0" collapsed="false">
      <c r="A279" s="28" t="s">
        <v>371</v>
      </c>
      <c r="B279" s="38" t="n">
        <v>45619</v>
      </c>
      <c r="C279" s="28" t="s">
        <v>58</v>
      </c>
      <c r="D279" s="28" t="s">
        <v>84</v>
      </c>
      <c r="E279" s="39" t="s">
        <v>127</v>
      </c>
      <c r="F279" s="39" t="n">
        <v>3</v>
      </c>
      <c r="G279" s="40" t="str">
        <f aca="false">VLOOKUP(E279,Products!$A$5:$E$16,2,FALSE())</f>
        <v>Printers</v>
      </c>
      <c r="H279" s="41" t="n">
        <f aca="false">INDEX(Products!$D$5:$D$16,MATCH(E279,Products!$A$5:$A$16,0))</f>
        <v>1130</v>
      </c>
      <c r="I279" s="41" t="n">
        <f aca="false">F279*H279</f>
        <v>3390</v>
      </c>
      <c r="J279" s="41" t="n">
        <f aca="false">I279*VLOOKUP(E279,Products!$A$5:$E$16,5,FALSE())</f>
        <v>616.98</v>
      </c>
    </row>
    <row r="280" customFormat="false" ht="15" hidden="false" customHeight="true" outlineLevel="0" collapsed="false">
      <c r="A280" s="31" t="s">
        <v>372</v>
      </c>
      <c r="B280" s="42" t="n">
        <v>45885</v>
      </c>
      <c r="C280" s="31" t="s">
        <v>58</v>
      </c>
      <c r="D280" s="31" t="s">
        <v>111</v>
      </c>
      <c r="E280" s="43" t="s">
        <v>108</v>
      </c>
      <c r="F280" s="43" t="n">
        <v>2</v>
      </c>
      <c r="G280" s="44" t="str">
        <f aca="false">VLOOKUP(E280,Products!$A$5:$E$16,2,FALSE())</f>
        <v>Smartphones</v>
      </c>
      <c r="H280" s="45" t="n">
        <f aca="false">INDEX(Products!$D$5:$D$16,MATCH(E280,Products!$A$5:$A$16,0))</f>
        <v>2750</v>
      </c>
      <c r="I280" s="45" t="n">
        <f aca="false">F280*H280</f>
        <v>5500</v>
      </c>
      <c r="J280" s="45" t="n">
        <f aca="false">I280*VLOOKUP(E280,Products!$A$5:$E$16,5,FALSE())</f>
        <v>1177</v>
      </c>
    </row>
    <row r="281" customFormat="false" ht="15" hidden="false" customHeight="true" outlineLevel="0" collapsed="false">
      <c r="A281" s="28" t="s">
        <v>373</v>
      </c>
      <c r="B281" s="38" t="n">
        <v>45899</v>
      </c>
      <c r="C281" s="28" t="s">
        <v>56</v>
      </c>
      <c r="D281" s="28" t="s">
        <v>84</v>
      </c>
      <c r="E281" s="39" t="s">
        <v>124</v>
      </c>
      <c r="F281" s="39" t="n">
        <v>4</v>
      </c>
      <c r="G281" s="40" t="str">
        <f aca="false">VLOOKUP(E281,Products!$A$5:$E$16,2,FALSE())</f>
        <v>Washing Machines</v>
      </c>
      <c r="H281" s="41" t="n">
        <f aca="false">INDEX(Products!$D$5:$D$16,MATCH(E281,Products!$A$5:$A$16,0))</f>
        <v>2680</v>
      </c>
      <c r="I281" s="41" t="n">
        <f aca="false">F281*H281</f>
        <v>10720</v>
      </c>
      <c r="J281" s="41" t="n">
        <f aca="false">I281*VLOOKUP(E281,Products!$A$5:$E$16,5,FALSE())</f>
        <v>2819.36</v>
      </c>
    </row>
    <row r="282" customFormat="false" ht="15" hidden="false" customHeight="true" outlineLevel="0" collapsed="false">
      <c r="A282" s="31" t="s">
        <v>374</v>
      </c>
      <c r="B282" s="42" t="n">
        <v>45942</v>
      </c>
      <c r="C282" s="31" t="s">
        <v>52</v>
      </c>
      <c r="D282" s="31" t="s">
        <v>92</v>
      </c>
      <c r="E282" s="43" t="s">
        <v>108</v>
      </c>
      <c r="F282" s="43" t="n">
        <v>1</v>
      </c>
      <c r="G282" s="44" t="str">
        <f aca="false">VLOOKUP(E282,Products!$A$5:$E$16,2,FALSE())</f>
        <v>Smartphones</v>
      </c>
      <c r="H282" s="45" t="n">
        <f aca="false">INDEX(Products!$D$5:$D$16,MATCH(E282,Products!$A$5:$A$16,0))</f>
        <v>2750</v>
      </c>
      <c r="I282" s="45" t="n">
        <f aca="false">F282*H282</f>
        <v>2750</v>
      </c>
      <c r="J282" s="45" t="n">
        <f aca="false">I282*VLOOKUP(E282,Products!$A$5:$E$16,5,FALSE())</f>
        <v>588.5</v>
      </c>
    </row>
    <row r="283" customFormat="false" ht="15" hidden="false" customHeight="true" outlineLevel="0" collapsed="false">
      <c r="A283" s="28" t="s">
        <v>375</v>
      </c>
      <c r="B283" s="38" t="n">
        <v>45559</v>
      </c>
      <c r="C283" s="28" t="s">
        <v>56</v>
      </c>
      <c r="D283" s="28" t="s">
        <v>84</v>
      </c>
      <c r="E283" s="39" t="s">
        <v>114</v>
      </c>
      <c r="F283" s="39" t="n">
        <v>2</v>
      </c>
      <c r="G283" s="40" t="str">
        <f aca="false">VLOOKUP(E283,Products!$A$5:$E$16,2,FALSE())</f>
        <v>Desks</v>
      </c>
      <c r="H283" s="41" t="n">
        <f aca="false">INDEX(Products!$D$5:$D$16,MATCH(E283,Products!$A$5:$A$16,0))</f>
        <v>1420</v>
      </c>
      <c r="I283" s="41" t="n">
        <f aca="false">F283*H283</f>
        <v>2840</v>
      </c>
      <c r="J283" s="41" t="n">
        <f aca="false">I283*VLOOKUP(E283,Products!$A$5:$E$16,5,FALSE())</f>
        <v>431.68</v>
      </c>
    </row>
    <row r="284" customFormat="false" ht="15" hidden="false" customHeight="true" outlineLevel="0" collapsed="false">
      <c r="A284" s="31" t="s">
        <v>376</v>
      </c>
      <c r="B284" s="42" t="n">
        <v>45916</v>
      </c>
      <c r="C284" s="31" t="s">
        <v>54</v>
      </c>
      <c r="D284" s="31" t="s">
        <v>92</v>
      </c>
      <c r="E284" s="43" t="s">
        <v>85</v>
      </c>
      <c r="F284" s="43" t="n">
        <v>3</v>
      </c>
      <c r="G284" s="44" t="str">
        <f aca="false">VLOOKUP(E284,Products!$A$5:$E$16,2,FALSE())</f>
        <v>Refrigerators</v>
      </c>
      <c r="H284" s="45" t="n">
        <f aca="false">INDEX(Products!$D$5:$D$16,MATCH(E284,Products!$A$5:$A$16,0))</f>
        <v>3450</v>
      </c>
      <c r="I284" s="45" t="n">
        <f aca="false">F284*H284</f>
        <v>10350</v>
      </c>
      <c r="J284" s="45" t="n">
        <f aca="false">I284*VLOOKUP(E284,Products!$A$5:$E$16,5,FALSE())</f>
        <v>3011.85</v>
      </c>
    </row>
    <row r="285" customFormat="false" ht="15" hidden="false" customHeight="true" outlineLevel="0" collapsed="false">
      <c r="A285" s="28" t="s">
        <v>377</v>
      </c>
      <c r="B285" s="38" t="n">
        <v>45975</v>
      </c>
      <c r="C285" s="28" t="s">
        <v>58</v>
      </c>
      <c r="D285" s="28" t="s">
        <v>84</v>
      </c>
      <c r="E285" s="39" t="s">
        <v>97</v>
      </c>
      <c r="F285" s="39" t="n">
        <v>2</v>
      </c>
      <c r="G285" s="40" t="str">
        <f aca="false">VLOOKUP(E285,Products!$A$5:$E$16,2,FALSE())</f>
        <v>Laptops</v>
      </c>
      <c r="H285" s="41" t="n">
        <f aca="false">INDEX(Products!$D$5:$D$16,MATCH(E285,Products!$A$5:$A$16,0))</f>
        <v>4120</v>
      </c>
      <c r="I285" s="41" t="n">
        <f aca="false">F285*H285</f>
        <v>8240</v>
      </c>
      <c r="J285" s="41" t="n">
        <f aca="false">I285*VLOOKUP(E285,Products!$A$5:$E$16,5,FALSE())</f>
        <v>2027.04</v>
      </c>
    </row>
    <row r="286" customFormat="false" ht="15" hidden="false" customHeight="true" outlineLevel="0" collapsed="false">
      <c r="A286" s="31" t="s">
        <v>378</v>
      </c>
      <c r="B286" s="42" t="n">
        <v>45632</v>
      </c>
      <c r="C286" s="31" t="s">
        <v>54</v>
      </c>
      <c r="D286" s="31" t="s">
        <v>84</v>
      </c>
      <c r="E286" s="43" t="s">
        <v>85</v>
      </c>
      <c r="F286" s="43" t="n">
        <v>1</v>
      </c>
      <c r="G286" s="44" t="str">
        <f aca="false">VLOOKUP(E286,Products!$A$5:$E$16,2,FALSE())</f>
        <v>Refrigerators</v>
      </c>
      <c r="H286" s="45" t="n">
        <f aca="false">INDEX(Products!$D$5:$D$16,MATCH(E286,Products!$A$5:$A$16,0))</f>
        <v>3450</v>
      </c>
      <c r="I286" s="45" t="n">
        <f aca="false">F286*H286</f>
        <v>3450</v>
      </c>
      <c r="J286" s="45" t="n">
        <f aca="false">I286*VLOOKUP(E286,Products!$A$5:$E$16,5,FALSE())</f>
        <v>1003.95</v>
      </c>
    </row>
    <row r="287" customFormat="false" ht="15" hidden="false" customHeight="true" outlineLevel="0" collapsed="false">
      <c r="A287" s="28" t="s">
        <v>379</v>
      </c>
      <c r="B287" s="38" t="n">
        <v>45921</v>
      </c>
      <c r="C287" s="28" t="s">
        <v>54</v>
      </c>
      <c r="D287" s="28" t="s">
        <v>84</v>
      </c>
      <c r="E287" s="39" t="s">
        <v>87</v>
      </c>
      <c r="F287" s="39" t="n">
        <v>3</v>
      </c>
      <c r="G287" s="40" t="str">
        <f aca="false">VLOOKUP(E287,Products!$A$5:$E$16,2,FALSE())</f>
        <v>Tablets</v>
      </c>
      <c r="H287" s="41" t="n">
        <f aca="false">INDEX(Products!$D$5:$D$16,MATCH(E287,Products!$A$5:$A$16,0))</f>
        <v>1680</v>
      </c>
      <c r="I287" s="41" t="n">
        <f aca="false">F287*H287</f>
        <v>5040</v>
      </c>
      <c r="J287" s="41" t="n">
        <f aca="false">I287*VLOOKUP(E287,Products!$A$5:$E$16,5,FALSE())</f>
        <v>992.88</v>
      </c>
    </row>
    <row r="288" customFormat="false" ht="15" hidden="false" customHeight="true" outlineLevel="0" collapsed="false">
      <c r="A288" s="31" t="s">
        <v>380</v>
      </c>
      <c r="B288" s="42" t="n">
        <v>45968</v>
      </c>
      <c r="C288" s="31" t="s">
        <v>54</v>
      </c>
      <c r="D288" s="31" t="s">
        <v>92</v>
      </c>
      <c r="E288" s="43" t="s">
        <v>97</v>
      </c>
      <c r="F288" s="43" t="n">
        <v>4</v>
      </c>
      <c r="G288" s="44" t="str">
        <f aca="false">VLOOKUP(E288,Products!$A$5:$E$16,2,FALSE())</f>
        <v>Laptops</v>
      </c>
      <c r="H288" s="45" t="n">
        <f aca="false">INDEX(Products!$D$5:$D$16,MATCH(E288,Products!$A$5:$A$16,0))</f>
        <v>4120</v>
      </c>
      <c r="I288" s="45" t="n">
        <f aca="false">F288*H288</f>
        <v>16480</v>
      </c>
      <c r="J288" s="45" t="n">
        <f aca="false">I288*VLOOKUP(E288,Products!$A$5:$E$16,5,FALSE())</f>
        <v>4054.08</v>
      </c>
    </row>
    <row r="289" customFormat="false" ht="15" hidden="false" customHeight="true" outlineLevel="0" collapsed="false">
      <c r="A289" s="28" t="s">
        <v>381</v>
      </c>
      <c r="B289" s="38" t="n">
        <v>45675</v>
      </c>
      <c r="C289" s="28" t="s">
        <v>52</v>
      </c>
      <c r="D289" s="28" t="s">
        <v>84</v>
      </c>
      <c r="E289" s="39" t="s">
        <v>85</v>
      </c>
      <c r="F289" s="39" t="n">
        <v>2</v>
      </c>
      <c r="G289" s="40" t="str">
        <f aca="false">VLOOKUP(E289,Products!$A$5:$E$16,2,FALSE())</f>
        <v>Refrigerators</v>
      </c>
      <c r="H289" s="41" t="n">
        <f aca="false">INDEX(Products!$D$5:$D$16,MATCH(E289,Products!$A$5:$A$16,0))</f>
        <v>3450</v>
      </c>
      <c r="I289" s="41" t="n">
        <f aca="false">F289*H289</f>
        <v>6900</v>
      </c>
      <c r="J289" s="41" t="n">
        <f aca="false">I289*VLOOKUP(E289,Products!$A$5:$E$16,5,FALSE())</f>
        <v>2007.9</v>
      </c>
    </row>
    <row r="290" customFormat="false" ht="15" hidden="false" customHeight="true" outlineLevel="0" collapsed="false">
      <c r="A290" s="31" t="s">
        <v>382</v>
      </c>
      <c r="B290" s="42" t="n">
        <v>45919</v>
      </c>
      <c r="C290" s="31" t="s">
        <v>60</v>
      </c>
      <c r="D290" s="31" t="s">
        <v>84</v>
      </c>
      <c r="E290" s="43" t="s">
        <v>108</v>
      </c>
      <c r="F290" s="43" t="n">
        <v>1</v>
      </c>
      <c r="G290" s="44" t="str">
        <f aca="false">VLOOKUP(E290,Products!$A$5:$E$16,2,FALSE())</f>
        <v>Smartphones</v>
      </c>
      <c r="H290" s="45" t="n">
        <f aca="false">INDEX(Products!$D$5:$D$16,MATCH(E290,Products!$A$5:$A$16,0))</f>
        <v>2750</v>
      </c>
      <c r="I290" s="45" t="n">
        <f aca="false">F290*H290</f>
        <v>2750</v>
      </c>
      <c r="J290" s="45" t="n">
        <f aca="false">I290*VLOOKUP(E290,Products!$A$5:$E$16,5,FALSE())</f>
        <v>588.5</v>
      </c>
    </row>
    <row r="291" customFormat="false" ht="15" hidden="false" customHeight="true" outlineLevel="0" collapsed="false">
      <c r="A291" s="28" t="s">
        <v>383</v>
      </c>
      <c r="B291" s="38" t="n">
        <v>45883</v>
      </c>
      <c r="C291" s="28" t="s">
        <v>52</v>
      </c>
      <c r="D291" s="28" t="s">
        <v>84</v>
      </c>
      <c r="E291" s="39" t="s">
        <v>124</v>
      </c>
      <c r="F291" s="39" t="n">
        <v>4</v>
      </c>
      <c r="G291" s="40" t="str">
        <f aca="false">VLOOKUP(E291,Products!$A$5:$E$16,2,FALSE())</f>
        <v>Washing Machines</v>
      </c>
      <c r="H291" s="41" t="n">
        <f aca="false">INDEX(Products!$D$5:$D$16,MATCH(E291,Products!$A$5:$A$16,0))</f>
        <v>2680</v>
      </c>
      <c r="I291" s="41" t="n">
        <f aca="false">F291*H291</f>
        <v>10720</v>
      </c>
      <c r="J291" s="41" t="n">
        <f aca="false">I291*VLOOKUP(E291,Products!$A$5:$E$16,5,FALSE())</f>
        <v>2819.36</v>
      </c>
    </row>
    <row r="292" customFormat="false" ht="15" hidden="false" customHeight="true" outlineLevel="0" collapsed="false">
      <c r="A292" s="31" t="s">
        <v>384</v>
      </c>
      <c r="B292" s="42" t="n">
        <v>45799</v>
      </c>
      <c r="C292" s="31" t="s">
        <v>52</v>
      </c>
      <c r="D292" s="31" t="s">
        <v>84</v>
      </c>
      <c r="E292" s="43" t="s">
        <v>87</v>
      </c>
      <c r="F292" s="43" t="n">
        <v>4</v>
      </c>
      <c r="G292" s="44" t="str">
        <f aca="false">VLOOKUP(E292,Products!$A$5:$E$16,2,FALSE())</f>
        <v>Tablets</v>
      </c>
      <c r="H292" s="45" t="n">
        <f aca="false">INDEX(Products!$D$5:$D$16,MATCH(E292,Products!$A$5:$A$16,0))</f>
        <v>1680</v>
      </c>
      <c r="I292" s="45" t="n">
        <f aca="false">F292*H292</f>
        <v>6720</v>
      </c>
      <c r="J292" s="45" t="n">
        <f aca="false">I292*VLOOKUP(E292,Products!$A$5:$E$16,5,FALSE())</f>
        <v>1323.84</v>
      </c>
    </row>
    <row r="293" customFormat="false" ht="15" hidden="false" customHeight="true" outlineLevel="0" collapsed="false">
      <c r="A293" s="28" t="s">
        <v>385</v>
      </c>
      <c r="B293" s="38" t="n">
        <v>45772</v>
      </c>
      <c r="C293" s="28" t="s">
        <v>60</v>
      </c>
      <c r="D293" s="28" t="s">
        <v>92</v>
      </c>
      <c r="E293" s="39" t="s">
        <v>85</v>
      </c>
      <c r="F293" s="39" t="n">
        <v>2</v>
      </c>
      <c r="G293" s="40" t="str">
        <f aca="false">VLOOKUP(E293,Products!$A$5:$E$16,2,FALSE())</f>
        <v>Refrigerators</v>
      </c>
      <c r="H293" s="41" t="n">
        <f aca="false">INDEX(Products!$D$5:$D$16,MATCH(E293,Products!$A$5:$A$16,0))</f>
        <v>3450</v>
      </c>
      <c r="I293" s="41" t="n">
        <f aca="false">F293*H293</f>
        <v>6900</v>
      </c>
      <c r="J293" s="41" t="n">
        <f aca="false">I293*VLOOKUP(E293,Products!$A$5:$E$16,5,FALSE())</f>
        <v>2007.9</v>
      </c>
    </row>
    <row r="294" customFormat="false" ht="15" hidden="false" customHeight="true" outlineLevel="0" collapsed="false">
      <c r="A294" s="31" t="s">
        <v>386</v>
      </c>
      <c r="B294" s="42" t="n">
        <v>45564</v>
      </c>
      <c r="C294" s="31" t="s">
        <v>56</v>
      </c>
      <c r="D294" s="31" t="s">
        <v>84</v>
      </c>
      <c r="E294" s="43" t="s">
        <v>85</v>
      </c>
      <c r="F294" s="43" t="n">
        <v>4</v>
      </c>
      <c r="G294" s="44" t="str">
        <f aca="false">VLOOKUP(E294,Products!$A$5:$E$16,2,FALSE())</f>
        <v>Refrigerators</v>
      </c>
      <c r="H294" s="45" t="n">
        <f aca="false">INDEX(Products!$D$5:$D$16,MATCH(E294,Products!$A$5:$A$16,0))</f>
        <v>3450</v>
      </c>
      <c r="I294" s="45" t="n">
        <f aca="false">F294*H294</f>
        <v>13800</v>
      </c>
      <c r="J294" s="45" t="n">
        <f aca="false">I294*VLOOKUP(E294,Products!$A$5:$E$16,5,FALSE())</f>
        <v>4015.8</v>
      </c>
    </row>
    <row r="295" customFormat="false" ht="15" hidden="false" customHeight="true" outlineLevel="0" collapsed="false">
      <c r="A295" s="28" t="s">
        <v>387</v>
      </c>
      <c r="B295" s="38" t="n">
        <v>45484</v>
      </c>
      <c r="C295" s="28" t="s">
        <v>60</v>
      </c>
      <c r="D295" s="28" t="s">
        <v>111</v>
      </c>
      <c r="E295" s="39" t="s">
        <v>87</v>
      </c>
      <c r="F295" s="39" t="n">
        <v>1</v>
      </c>
      <c r="G295" s="40" t="str">
        <f aca="false">VLOOKUP(E295,Products!$A$5:$E$16,2,FALSE())</f>
        <v>Tablets</v>
      </c>
      <c r="H295" s="41" t="n">
        <f aca="false">INDEX(Products!$D$5:$D$16,MATCH(E295,Products!$A$5:$A$16,0))</f>
        <v>1680</v>
      </c>
      <c r="I295" s="41" t="n">
        <f aca="false">F295*H295</f>
        <v>1680</v>
      </c>
      <c r="J295" s="41" t="n">
        <f aca="false">I295*VLOOKUP(E295,Products!$A$5:$E$16,5,FALSE())</f>
        <v>330.96</v>
      </c>
    </row>
    <row r="296" customFormat="false" ht="15" hidden="false" customHeight="true" outlineLevel="0" collapsed="false">
      <c r="A296" s="31" t="s">
        <v>388</v>
      </c>
      <c r="B296" s="42" t="n">
        <v>45989</v>
      </c>
      <c r="C296" s="31" t="s">
        <v>60</v>
      </c>
      <c r="D296" s="31" t="s">
        <v>84</v>
      </c>
      <c r="E296" s="43" t="s">
        <v>108</v>
      </c>
      <c r="F296" s="43" t="n">
        <v>4</v>
      </c>
      <c r="G296" s="44" t="str">
        <f aca="false">VLOOKUP(E296,Products!$A$5:$E$16,2,FALSE())</f>
        <v>Smartphones</v>
      </c>
      <c r="H296" s="45" t="n">
        <f aca="false">INDEX(Products!$D$5:$D$16,MATCH(E296,Products!$A$5:$A$16,0))</f>
        <v>2750</v>
      </c>
      <c r="I296" s="45" t="n">
        <f aca="false">F296*H296</f>
        <v>11000</v>
      </c>
      <c r="J296" s="45" t="n">
        <f aca="false">I296*VLOOKUP(E296,Products!$A$5:$E$16,5,FALSE())</f>
        <v>2354</v>
      </c>
    </row>
    <row r="297" customFormat="false" ht="15" hidden="false" customHeight="true" outlineLevel="0" collapsed="false">
      <c r="A297" s="28" t="s">
        <v>389</v>
      </c>
      <c r="B297" s="38" t="n">
        <v>45942</v>
      </c>
      <c r="C297" s="28" t="s">
        <v>58</v>
      </c>
      <c r="D297" s="28" t="s">
        <v>111</v>
      </c>
      <c r="E297" s="39" t="s">
        <v>85</v>
      </c>
      <c r="F297" s="39" t="n">
        <v>3</v>
      </c>
      <c r="G297" s="40" t="str">
        <f aca="false">VLOOKUP(E297,Products!$A$5:$E$16,2,FALSE())</f>
        <v>Refrigerators</v>
      </c>
      <c r="H297" s="41" t="n">
        <f aca="false">INDEX(Products!$D$5:$D$16,MATCH(E297,Products!$A$5:$A$16,0))</f>
        <v>3450</v>
      </c>
      <c r="I297" s="41" t="n">
        <f aca="false">F297*H297</f>
        <v>10350</v>
      </c>
      <c r="J297" s="41" t="n">
        <f aca="false">I297*VLOOKUP(E297,Products!$A$5:$E$16,5,FALSE())</f>
        <v>3011.85</v>
      </c>
    </row>
    <row r="298" customFormat="false" ht="15" hidden="false" customHeight="true" outlineLevel="0" collapsed="false">
      <c r="A298" s="31" t="s">
        <v>390</v>
      </c>
      <c r="B298" s="42" t="n">
        <v>45866</v>
      </c>
      <c r="C298" s="31" t="s">
        <v>52</v>
      </c>
      <c r="D298" s="31" t="s">
        <v>84</v>
      </c>
      <c r="E298" s="43" t="s">
        <v>95</v>
      </c>
      <c r="F298" s="43" t="n">
        <v>1</v>
      </c>
      <c r="G298" s="44" t="str">
        <f aca="false">VLOOKUP(E298,Products!$A$5:$E$16,2,FALSE())</f>
        <v>Air Conditioners</v>
      </c>
      <c r="H298" s="45" t="n">
        <f aca="false">INDEX(Products!$D$5:$D$16,MATCH(E298,Products!$A$5:$A$16,0))</f>
        <v>2890</v>
      </c>
      <c r="I298" s="45" t="n">
        <f aca="false">F298*H298</f>
        <v>2890</v>
      </c>
      <c r="J298" s="45" t="n">
        <f aca="false">I298*VLOOKUP(E298,Products!$A$5:$E$16,5,FALSE())</f>
        <v>803.42</v>
      </c>
    </row>
    <row r="299" customFormat="false" ht="15" hidden="false" customHeight="true" outlineLevel="0" collapsed="false">
      <c r="A299" s="28" t="s">
        <v>391</v>
      </c>
      <c r="B299" s="38" t="n">
        <v>45881</v>
      </c>
      <c r="C299" s="28" t="s">
        <v>56</v>
      </c>
      <c r="D299" s="28" t="s">
        <v>84</v>
      </c>
      <c r="E299" s="39" t="s">
        <v>90</v>
      </c>
      <c r="F299" s="39" t="n">
        <v>3</v>
      </c>
      <c r="G299" s="40" t="str">
        <f aca="false">VLOOKUP(E299,Products!$A$5:$E$16,2,FALSE())</f>
        <v>Monitors</v>
      </c>
      <c r="H299" s="41" t="n">
        <f aca="false">INDEX(Products!$D$5:$D$16,MATCH(E299,Products!$A$5:$A$16,0))</f>
        <v>1190</v>
      </c>
      <c r="I299" s="41" t="n">
        <f aca="false">F299*H299</f>
        <v>3570</v>
      </c>
      <c r="J299" s="41" t="n">
        <f aca="false">I299*VLOOKUP(E299,Products!$A$5:$E$16,5,FALSE())</f>
        <v>674.73</v>
      </c>
    </row>
    <row r="300" customFormat="false" ht="15" hidden="false" customHeight="true" outlineLevel="0" collapsed="false">
      <c r="A300" s="31" t="s">
        <v>392</v>
      </c>
      <c r="B300" s="42" t="n">
        <v>45739</v>
      </c>
      <c r="C300" s="31" t="s">
        <v>54</v>
      </c>
      <c r="D300" s="31" t="s">
        <v>92</v>
      </c>
      <c r="E300" s="43" t="s">
        <v>93</v>
      </c>
      <c r="F300" s="43" t="n">
        <v>4</v>
      </c>
      <c r="G300" s="44" t="str">
        <f aca="false">VLOOKUP(E300,Products!$A$5:$E$16,2,FALSE())</f>
        <v>Office Chairs</v>
      </c>
      <c r="H300" s="45" t="n">
        <f aca="false">INDEX(Products!$D$5:$D$16,MATCH(E300,Products!$A$5:$A$16,0))</f>
        <v>880</v>
      </c>
      <c r="I300" s="45" t="n">
        <f aca="false">F300*H300</f>
        <v>3520</v>
      </c>
      <c r="J300" s="45" t="n">
        <f aca="false">I300*VLOOKUP(E300,Products!$A$5:$E$16,5,FALSE())</f>
        <v>601.92</v>
      </c>
    </row>
    <row r="301" customFormat="false" ht="15" hidden="false" customHeight="true" outlineLevel="0" collapsed="false">
      <c r="A301" s="28" t="s">
        <v>393</v>
      </c>
      <c r="B301" s="38" t="n">
        <v>46004</v>
      </c>
      <c r="C301" s="28" t="s">
        <v>54</v>
      </c>
      <c r="D301" s="28" t="s">
        <v>92</v>
      </c>
      <c r="E301" s="39" t="s">
        <v>97</v>
      </c>
      <c r="F301" s="39" t="n">
        <v>1</v>
      </c>
      <c r="G301" s="40" t="str">
        <f aca="false">VLOOKUP(E301,Products!$A$5:$E$16,2,FALSE())</f>
        <v>Laptops</v>
      </c>
      <c r="H301" s="41" t="n">
        <f aca="false">INDEX(Products!$D$5:$D$16,MATCH(E301,Products!$A$5:$A$16,0))</f>
        <v>4120</v>
      </c>
      <c r="I301" s="41" t="n">
        <f aca="false">F301*H301</f>
        <v>4120</v>
      </c>
      <c r="J301" s="41" t="n">
        <f aca="false">I301*VLOOKUP(E301,Products!$A$5:$E$16,5,FALSE())</f>
        <v>1013.52</v>
      </c>
    </row>
    <row r="302" customFormat="false" ht="15" hidden="false" customHeight="true" outlineLevel="0" collapsed="false">
      <c r="A302" s="31" t="s">
        <v>394</v>
      </c>
      <c r="B302" s="42" t="n">
        <v>45847</v>
      </c>
      <c r="C302" s="31" t="s">
        <v>52</v>
      </c>
      <c r="D302" s="31" t="s">
        <v>84</v>
      </c>
      <c r="E302" s="43" t="s">
        <v>127</v>
      </c>
      <c r="F302" s="43" t="n">
        <v>1</v>
      </c>
      <c r="G302" s="44" t="str">
        <f aca="false">VLOOKUP(E302,Products!$A$5:$E$16,2,FALSE())</f>
        <v>Printers</v>
      </c>
      <c r="H302" s="45" t="n">
        <f aca="false">INDEX(Products!$D$5:$D$16,MATCH(E302,Products!$A$5:$A$16,0))</f>
        <v>1130</v>
      </c>
      <c r="I302" s="45" t="n">
        <f aca="false">F302*H302</f>
        <v>1130</v>
      </c>
      <c r="J302" s="45" t="n">
        <f aca="false">I302*VLOOKUP(E302,Products!$A$5:$E$16,5,FALSE())</f>
        <v>205.66</v>
      </c>
    </row>
    <row r="303" customFormat="false" ht="15" hidden="false" customHeight="true" outlineLevel="0" collapsed="false">
      <c r="A303" s="28" t="s">
        <v>395</v>
      </c>
      <c r="B303" s="38" t="n">
        <v>45892</v>
      </c>
      <c r="C303" s="28" t="s">
        <v>56</v>
      </c>
      <c r="D303" s="28" t="s">
        <v>111</v>
      </c>
      <c r="E303" s="39" t="s">
        <v>141</v>
      </c>
      <c r="F303" s="39" t="n">
        <v>4</v>
      </c>
      <c r="G303" s="40" t="str">
        <f aca="false">VLOOKUP(E303,Products!$A$5:$E$16,2,FALSE())</f>
        <v>Bookcases</v>
      </c>
      <c r="H303" s="41" t="n">
        <f aca="false">INDEX(Products!$D$5:$D$16,MATCH(E303,Products!$A$5:$A$16,0))</f>
        <v>940</v>
      </c>
      <c r="I303" s="41" t="n">
        <f aca="false">F303*H303</f>
        <v>3760</v>
      </c>
      <c r="J303" s="41" t="n">
        <f aca="false">I303*VLOOKUP(E303,Products!$A$5:$E$16,5,FALSE())</f>
        <v>612.88</v>
      </c>
    </row>
    <row r="304" customFormat="false" ht="15" hidden="false" customHeight="true" outlineLevel="0" collapsed="false">
      <c r="A304" s="31" t="s">
        <v>396</v>
      </c>
      <c r="B304" s="42" t="n">
        <v>46009</v>
      </c>
      <c r="C304" s="31" t="s">
        <v>56</v>
      </c>
      <c r="D304" s="31" t="s">
        <v>84</v>
      </c>
      <c r="E304" s="43" t="s">
        <v>108</v>
      </c>
      <c r="F304" s="43" t="n">
        <v>2</v>
      </c>
      <c r="G304" s="44" t="str">
        <f aca="false">VLOOKUP(E304,Products!$A$5:$E$16,2,FALSE())</f>
        <v>Smartphones</v>
      </c>
      <c r="H304" s="45" t="n">
        <f aca="false">INDEX(Products!$D$5:$D$16,MATCH(E304,Products!$A$5:$A$16,0))</f>
        <v>2750</v>
      </c>
      <c r="I304" s="45" t="n">
        <f aca="false">F304*H304</f>
        <v>5500</v>
      </c>
      <c r="J304" s="45" t="n">
        <f aca="false">I304*VLOOKUP(E304,Products!$A$5:$E$16,5,FALSE())</f>
        <v>1177</v>
      </c>
    </row>
    <row r="305" customFormat="false" ht="15" hidden="false" customHeight="true" outlineLevel="0" collapsed="false">
      <c r="A305" s="28" t="s">
        <v>397</v>
      </c>
      <c r="B305" s="38" t="n">
        <v>45560</v>
      </c>
      <c r="C305" s="28" t="s">
        <v>52</v>
      </c>
      <c r="D305" s="28" t="s">
        <v>92</v>
      </c>
      <c r="E305" s="39" t="s">
        <v>93</v>
      </c>
      <c r="F305" s="39" t="n">
        <v>3</v>
      </c>
      <c r="G305" s="40" t="str">
        <f aca="false">VLOOKUP(E305,Products!$A$5:$E$16,2,FALSE())</f>
        <v>Office Chairs</v>
      </c>
      <c r="H305" s="41" t="n">
        <f aca="false">INDEX(Products!$D$5:$D$16,MATCH(E305,Products!$A$5:$A$16,0))</f>
        <v>880</v>
      </c>
      <c r="I305" s="41" t="n">
        <f aca="false">F305*H305</f>
        <v>2640</v>
      </c>
      <c r="J305" s="41" t="n">
        <f aca="false">I305*VLOOKUP(E305,Products!$A$5:$E$16,5,FALSE())</f>
        <v>451.44</v>
      </c>
    </row>
    <row r="306" customFormat="false" ht="15" hidden="false" customHeight="true" outlineLevel="0" collapsed="false">
      <c r="A306" s="31" t="s">
        <v>398</v>
      </c>
      <c r="B306" s="42" t="n">
        <v>45550</v>
      </c>
      <c r="C306" s="31" t="s">
        <v>58</v>
      </c>
      <c r="D306" s="31" t="s">
        <v>111</v>
      </c>
      <c r="E306" s="43" t="s">
        <v>114</v>
      </c>
      <c r="F306" s="43" t="n">
        <v>4</v>
      </c>
      <c r="G306" s="44" t="str">
        <f aca="false">VLOOKUP(E306,Products!$A$5:$E$16,2,FALSE())</f>
        <v>Desks</v>
      </c>
      <c r="H306" s="45" t="n">
        <f aca="false">INDEX(Products!$D$5:$D$16,MATCH(E306,Products!$A$5:$A$16,0))</f>
        <v>1420</v>
      </c>
      <c r="I306" s="45" t="n">
        <f aca="false">F306*H306</f>
        <v>5680</v>
      </c>
      <c r="J306" s="45" t="n">
        <f aca="false">I306*VLOOKUP(E306,Products!$A$5:$E$16,5,FALSE())</f>
        <v>863.36</v>
      </c>
    </row>
    <row r="307" customFormat="false" ht="15" hidden="false" customHeight="true" outlineLevel="0" collapsed="false">
      <c r="A307" s="28" t="s">
        <v>399</v>
      </c>
      <c r="B307" s="38" t="n">
        <v>45954</v>
      </c>
      <c r="C307" s="28" t="s">
        <v>54</v>
      </c>
      <c r="D307" s="28" t="s">
        <v>84</v>
      </c>
      <c r="E307" s="39" t="s">
        <v>97</v>
      </c>
      <c r="F307" s="39" t="n">
        <v>4</v>
      </c>
      <c r="G307" s="40" t="str">
        <f aca="false">VLOOKUP(E307,Products!$A$5:$E$16,2,FALSE())</f>
        <v>Laptops</v>
      </c>
      <c r="H307" s="41" t="n">
        <f aca="false">INDEX(Products!$D$5:$D$16,MATCH(E307,Products!$A$5:$A$16,0))</f>
        <v>4120</v>
      </c>
      <c r="I307" s="41" t="n">
        <f aca="false">F307*H307</f>
        <v>16480</v>
      </c>
      <c r="J307" s="41" t="n">
        <f aca="false">I307*VLOOKUP(E307,Products!$A$5:$E$16,5,FALSE())</f>
        <v>4054.08</v>
      </c>
    </row>
    <row r="308" customFormat="false" ht="15" hidden="false" customHeight="true" outlineLevel="0" collapsed="false">
      <c r="A308" s="31" t="s">
        <v>400</v>
      </c>
      <c r="B308" s="42" t="n">
        <v>45619</v>
      </c>
      <c r="C308" s="31" t="s">
        <v>56</v>
      </c>
      <c r="D308" s="31" t="s">
        <v>92</v>
      </c>
      <c r="E308" s="43" t="s">
        <v>114</v>
      </c>
      <c r="F308" s="43" t="n">
        <v>4</v>
      </c>
      <c r="G308" s="44" t="str">
        <f aca="false">VLOOKUP(E308,Products!$A$5:$E$16,2,FALSE())</f>
        <v>Desks</v>
      </c>
      <c r="H308" s="45" t="n">
        <f aca="false">INDEX(Products!$D$5:$D$16,MATCH(E308,Products!$A$5:$A$16,0))</f>
        <v>1420</v>
      </c>
      <c r="I308" s="45" t="n">
        <f aca="false">F308*H308</f>
        <v>5680</v>
      </c>
      <c r="J308" s="45" t="n">
        <f aca="false">I308*VLOOKUP(E308,Products!$A$5:$E$16,5,FALSE())</f>
        <v>863.36</v>
      </c>
    </row>
    <row r="309" customFormat="false" ht="15" hidden="false" customHeight="true" outlineLevel="0" collapsed="false">
      <c r="A309" s="28" t="s">
        <v>401</v>
      </c>
      <c r="B309" s="38" t="n">
        <v>45390</v>
      </c>
      <c r="C309" s="28" t="s">
        <v>54</v>
      </c>
      <c r="D309" s="28" t="s">
        <v>84</v>
      </c>
      <c r="E309" s="39" t="s">
        <v>108</v>
      </c>
      <c r="F309" s="39" t="n">
        <v>3</v>
      </c>
      <c r="G309" s="40" t="str">
        <f aca="false">VLOOKUP(E309,Products!$A$5:$E$16,2,FALSE())</f>
        <v>Smartphones</v>
      </c>
      <c r="H309" s="41" t="n">
        <f aca="false">INDEX(Products!$D$5:$D$16,MATCH(E309,Products!$A$5:$A$16,0))</f>
        <v>2750</v>
      </c>
      <c r="I309" s="41" t="n">
        <f aca="false">F309*H309</f>
        <v>8250</v>
      </c>
      <c r="J309" s="41" t="n">
        <f aca="false">I309*VLOOKUP(E309,Products!$A$5:$E$16,5,FALSE())</f>
        <v>1765.5</v>
      </c>
    </row>
    <row r="310" customFormat="false" ht="15" hidden="false" customHeight="true" outlineLevel="0" collapsed="false">
      <c r="A310" s="31" t="s">
        <v>402</v>
      </c>
      <c r="B310" s="42" t="n">
        <v>45412</v>
      </c>
      <c r="C310" s="31" t="s">
        <v>56</v>
      </c>
      <c r="D310" s="31" t="s">
        <v>84</v>
      </c>
      <c r="E310" s="43" t="s">
        <v>95</v>
      </c>
      <c r="F310" s="43" t="n">
        <v>4</v>
      </c>
      <c r="G310" s="44" t="str">
        <f aca="false">VLOOKUP(E310,Products!$A$5:$E$16,2,FALSE())</f>
        <v>Air Conditioners</v>
      </c>
      <c r="H310" s="45" t="n">
        <f aca="false">INDEX(Products!$D$5:$D$16,MATCH(E310,Products!$A$5:$A$16,0))</f>
        <v>2890</v>
      </c>
      <c r="I310" s="45" t="n">
        <f aca="false">F310*H310</f>
        <v>11560</v>
      </c>
      <c r="J310" s="45" t="n">
        <f aca="false">I310*VLOOKUP(E310,Products!$A$5:$E$16,5,FALSE())</f>
        <v>3213.68</v>
      </c>
    </row>
    <row r="311" customFormat="false" ht="15" hidden="false" customHeight="true" outlineLevel="0" collapsed="false">
      <c r="A311" s="28" t="s">
        <v>403</v>
      </c>
      <c r="B311" s="38" t="n">
        <v>45467</v>
      </c>
      <c r="C311" s="28" t="s">
        <v>58</v>
      </c>
      <c r="D311" s="28" t="s">
        <v>84</v>
      </c>
      <c r="E311" s="39" t="s">
        <v>97</v>
      </c>
      <c r="F311" s="39" t="n">
        <v>3</v>
      </c>
      <c r="G311" s="40" t="str">
        <f aca="false">VLOOKUP(E311,Products!$A$5:$E$16,2,FALSE())</f>
        <v>Laptops</v>
      </c>
      <c r="H311" s="41" t="n">
        <f aca="false">INDEX(Products!$D$5:$D$16,MATCH(E311,Products!$A$5:$A$16,0))</f>
        <v>4120</v>
      </c>
      <c r="I311" s="41" t="n">
        <f aca="false">F311*H311</f>
        <v>12360</v>
      </c>
      <c r="J311" s="41" t="n">
        <f aca="false">I311*VLOOKUP(E311,Products!$A$5:$E$16,5,FALSE())</f>
        <v>3040.56</v>
      </c>
    </row>
    <row r="312" customFormat="false" ht="15" hidden="false" customHeight="true" outlineLevel="0" collapsed="false">
      <c r="A312" s="31" t="s">
        <v>404</v>
      </c>
      <c r="B312" s="42" t="n">
        <v>45783</v>
      </c>
      <c r="C312" s="31" t="s">
        <v>52</v>
      </c>
      <c r="D312" s="31" t="s">
        <v>84</v>
      </c>
      <c r="E312" s="43" t="s">
        <v>97</v>
      </c>
      <c r="F312" s="43" t="n">
        <v>4</v>
      </c>
      <c r="G312" s="44" t="str">
        <f aca="false">VLOOKUP(E312,Products!$A$5:$E$16,2,FALSE())</f>
        <v>Laptops</v>
      </c>
      <c r="H312" s="45" t="n">
        <f aca="false">INDEX(Products!$D$5:$D$16,MATCH(E312,Products!$A$5:$A$16,0))</f>
        <v>4120</v>
      </c>
      <c r="I312" s="45" t="n">
        <f aca="false">F312*H312</f>
        <v>16480</v>
      </c>
      <c r="J312" s="45" t="n">
        <f aca="false">I312*VLOOKUP(E312,Products!$A$5:$E$16,5,FALSE())</f>
        <v>4054.08</v>
      </c>
    </row>
    <row r="313" customFormat="false" ht="15" hidden="false" customHeight="true" outlineLevel="0" collapsed="false">
      <c r="A313" s="28" t="s">
        <v>405</v>
      </c>
      <c r="B313" s="38" t="n">
        <v>45616</v>
      </c>
      <c r="C313" s="28" t="s">
        <v>54</v>
      </c>
      <c r="D313" s="28" t="s">
        <v>111</v>
      </c>
      <c r="E313" s="39" t="s">
        <v>114</v>
      </c>
      <c r="F313" s="39" t="n">
        <v>2</v>
      </c>
      <c r="G313" s="40" t="str">
        <f aca="false">VLOOKUP(E313,Products!$A$5:$E$16,2,FALSE())</f>
        <v>Desks</v>
      </c>
      <c r="H313" s="41" t="n">
        <f aca="false">INDEX(Products!$D$5:$D$16,MATCH(E313,Products!$A$5:$A$16,0))</f>
        <v>1420</v>
      </c>
      <c r="I313" s="41" t="n">
        <f aca="false">F313*H313</f>
        <v>2840</v>
      </c>
      <c r="J313" s="41" t="n">
        <f aca="false">I313*VLOOKUP(E313,Products!$A$5:$E$16,5,FALSE())</f>
        <v>431.68</v>
      </c>
    </row>
    <row r="314" customFormat="false" ht="15" hidden="false" customHeight="true" outlineLevel="0" collapsed="false">
      <c r="A314" s="31" t="s">
        <v>406</v>
      </c>
      <c r="B314" s="42" t="n">
        <v>45927</v>
      </c>
      <c r="C314" s="31" t="s">
        <v>58</v>
      </c>
      <c r="D314" s="31" t="s">
        <v>84</v>
      </c>
      <c r="E314" s="43" t="s">
        <v>87</v>
      </c>
      <c r="F314" s="43" t="n">
        <v>1</v>
      </c>
      <c r="G314" s="44" t="str">
        <f aca="false">VLOOKUP(E314,Products!$A$5:$E$16,2,FALSE())</f>
        <v>Tablets</v>
      </c>
      <c r="H314" s="45" t="n">
        <f aca="false">INDEX(Products!$D$5:$D$16,MATCH(E314,Products!$A$5:$A$16,0))</f>
        <v>1680</v>
      </c>
      <c r="I314" s="45" t="n">
        <f aca="false">F314*H314</f>
        <v>1680</v>
      </c>
      <c r="J314" s="45" t="n">
        <f aca="false">I314*VLOOKUP(E314,Products!$A$5:$E$16,5,FALSE())</f>
        <v>330.96</v>
      </c>
    </row>
    <row r="315" customFormat="false" ht="15" hidden="false" customHeight="true" outlineLevel="0" collapsed="false">
      <c r="A315" s="28" t="s">
        <v>407</v>
      </c>
      <c r="B315" s="38" t="n">
        <v>45522</v>
      </c>
      <c r="C315" s="28" t="s">
        <v>56</v>
      </c>
      <c r="D315" s="28" t="s">
        <v>84</v>
      </c>
      <c r="E315" s="39" t="s">
        <v>87</v>
      </c>
      <c r="F315" s="39" t="n">
        <v>1</v>
      </c>
      <c r="G315" s="40" t="str">
        <f aca="false">VLOOKUP(E315,Products!$A$5:$E$16,2,FALSE())</f>
        <v>Tablets</v>
      </c>
      <c r="H315" s="41" t="n">
        <f aca="false">INDEX(Products!$D$5:$D$16,MATCH(E315,Products!$A$5:$A$16,0))</f>
        <v>1680</v>
      </c>
      <c r="I315" s="41" t="n">
        <f aca="false">F315*H315</f>
        <v>1680</v>
      </c>
      <c r="J315" s="41" t="n">
        <f aca="false">I315*VLOOKUP(E315,Products!$A$5:$E$16,5,FALSE())</f>
        <v>330.96</v>
      </c>
    </row>
    <row r="316" customFormat="false" ht="15" hidden="false" customHeight="true" outlineLevel="0" collapsed="false">
      <c r="A316" s="31" t="s">
        <v>408</v>
      </c>
      <c r="B316" s="42" t="n">
        <v>45777</v>
      </c>
      <c r="C316" s="31" t="s">
        <v>56</v>
      </c>
      <c r="D316" s="31" t="s">
        <v>84</v>
      </c>
      <c r="E316" s="43" t="s">
        <v>87</v>
      </c>
      <c r="F316" s="43" t="n">
        <v>1</v>
      </c>
      <c r="G316" s="44" t="str">
        <f aca="false">VLOOKUP(E316,Products!$A$5:$E$16,2,FALSE())</f>
        <v>Tablets</v>
      </c>
      <c r="H316" s="45" t="n">
        <f aca="false">INDEX(Products!$D$5:$D$16,MATCH(E316,Products!$A$5:$A$16,0))</f>
        <v>1680</v>
      </c>
      <c r="I316" s="45" t="n">
        <f aca="false">F316*H316</f>
        <v>1680</v>
      </c>
      <c r="J316" s="45" t="n">
        <f aca="false">I316*VLOOKUP(E316,Products!$A$5:$E$16,5,FALSE())</f>
        <v>330.96</v>
      </c>
    </row>
    <row r="317" customFormat="false" ht="15" hidden="false" customHeight="true" outlineLevel="0" collapsed="false">
      <c r="A317" s="28" t="s">
        <v>409</v>
      </c>
      <c r="B317" s="38" t="n">
        <v>45757</v>
      </c>
      <c r="C317" s="28" t="s">
        <v>58</v>
      </c>
      <c r="D317" s="28" t="s">
        <v>84</v>
      </c>
      <c r="E317" s="39" t="s">
        <v>108</v>
      </c>
      <c r="F317" s="39" t="n">
        <v>3</v>
      </c>
      <c r="G317" s="40" t="str">
        <f aca="false">VLOOKUP(E317,Products!$A$5:$E$16,2,FALSE())</f>
        <v>Smartphones</v>
      </c>
      <c r="H317" s="41" t="n">
        <f aca="false">INDEX(Products!$D$5:$D$16,MATCH(E317,Products!$A$5:$A$16,0))</f>
        <v>2750</v>
      </c>
      <c r="I317" s="41" t="n">
        <f aca="false">F317*H317</f>
        <v>8250</v>
      </c>
      <c r="J317" s="41" t="n">
        <f aca="false">I317*VLOOKUP(E317,Products!$A$5:$E$16,5,FALSE())</f>
        <v>1765.5</v>
      </c>
    </row>
    <row r="318" customFormat="false" ht="15" hidden="false" customHeight="true" outlineLevel="0" collapsed="false">
      <c r="A318" s="31" t="s">
        <v>410</v>
      </c>
      <c r="B318" s="42" t="n">
        <v>45533</v>
      </c>
      <c r="C318" s="31" t="s">
        <v>54</v>
      </c>
      <c r="D318" s="31" t="s">
        <v>84</v>
      </c>
      <c r="E318" s="43" t="s">
        <v>85</v>
      </c>
      <c r="F318" s="43" t="n">
        <v>4</v>
      </c>
      <c r="G318" s="44" t="str">
        <f aca="false">VLOOKUP(E318,Products!$A$5:$E$16,2,FALSE())</f>
        <v>Refrigerators</v>
      </c>
      <c r="H318" s="45" t="n">
        <f aca="false">INDEX(Products!$D$5:$D$16,MATCH(E318,Products!$A$5:$A$16,0))</f>
        <v>3450</v>
      </c>
      <c r="I318" s="45" t="n">
        <f aca="false">F318*H318</f>
        <v>13800</v>
      </c>
      <c r="J318" s="45" t="n">
        <f aca="false">I318*VLOOKUP(E318,Products!$A$5:$E$16,5,FALSE())</f>
        <v>4015.8</v>
      </c>
    </row>
    <row r="319" customFormat="false" ht="15" hidden="false" customHeight="true" outlineLevel="0" collapsed="false">
      <c r="A319" s="28" t="s">
        <v>411</v>
      </c>
      <c r="B319" s="38" t="n">
        <v>45965</v>
      </c>
      <c r="C319" s="28" t="s">
        <v>56</v>
      </c>
      <c r="D319" s="28" t="s">
        <v>92</v>
      </c>
      <c r="E319" s="39" t="s">
        <v>85</v>
      </c>
      <c r="F319" s="39" t="n">
        <v>2</v>
      </c>
      <c r="G319" s="40" t="str">
        <f aca="false">VLOOKUP(E319,Products!$A$5:$E$16,2,FALSE())</f>
        <v>Refrigerators</v>
      </c>
      <c r="H319" s="41" t="n">
        <f aca="false">INDEX(Products!$D$5:$D$16,MATCH(E319,Products!$A$5:$A$16,0))</f>
        <v>3450</v>
      </c>
      <c r="I319" s="41" t="n">
        <f aca="false">F319*H319</f>
        <v>6900</v>
      </c>
      <c r="J319" s="41" t="n">
        <f aca="false">I319*VLOOKUP(E319,Products!$A$5:$E$16,5,FALSE())</f>
        <v>2007.9</v>
      </c>
    </row>
    <row r="320" customFormat="false" ht="15" hidden="false" customHeight="true" outlineLevel="0" collapsed="false">
      <c r="A320" s="31" t="s">
        <v>412</v>
      </c>
      <c r="B320" s="42" t="n">
        <v>46013</v>
      </c>
      <c r="C320" s="31" t="s">
        <v>58</v>
      </c>
      <c r="D320" s="31" t="s">
        <v>84</v>
      </c>
      <c r="E320" s="43" t="s">
        <v>95</v>
      </c>
      <c r="F320" s="43" t="n">
        <v>2</v>
      </c>
      <c r="G320" s="44" t="str">
        <f aca="false">VLOOKUP(E320,Products!$A$5:$E$16,2,FALSE())</f>
        <v>Air Conditioners</v>
      </c>
      <c r="H320" s="45" t="n">
        <f aca="false">INDEX(Products!$D$5:$D$16,MATCH(E320,Products!$A$5:$A$16,0))</f>
        <v>2890</v>
      </c>
      <c r="I320" s="45" t="n">
        <f aca="false">F320*H320</f>
        <v>5780</v>
      </c>
      <c r="J320" s="45" t="n">
        <f aca="false">I320*VLOOKUP(E320,Products!$A$5:$E$16,5,FALSE())</f>
        <v>1606.84</v>
      </c>
    </row>
    <row r="321" customFormat="false" ht="15" hidden="false" customHeight="true" outlineLevel="0" collapsed="false">
      <c r="A321" s="28" t="s">
        <v>413</v>
      </c>
      <c r="B321" s="38" t="n">
        <v>45929</v>
      </c>
      <c r="C321" s="28" t="s">
        <v>58</v>
      </c>
      <c r="D321" s="28" t="s">
        <v>111</v>
      </c>
      <c r="E321" s="39" t="s">
        <v>97</v>
      </c>
      <c r="F321" s="39" t="n">
        <v>3</v>
      </c>
      <c r="G321" s="40" t="str">
        <f aca="false">VLOOKUP(E321,Products!$A$5:$E$16,2,FALSE())</f>
        <v>Laptops</v>
      </c>
      <c r="H321" s="41" t="n">
        <f aca="false">INDEX(Products!$D$5:$D$16,MATCH(E321,Products!$A$5:$A$16,0))</f>
        <v>4120</v>
      </c>
      <c r="I321" s="41" t="n">
        <f aca="false">F321*H321</f>
        <v>12360</v>
      </c>
      <c r="J321" s="41" t="n">
        <f aca="false">I321*VLOOKUP(E321,Products!$A$5:$E$16,5,FALSE())</f>
        <v>3040.56</v>
      </c>
    </row>
    <row r="322" customFormat="false" ht="15" hidden="false" customHeight="true" outlineLevel="0" collapsed="false">
      <c r="A322" s="31" t="s">
        <v>414</v>
      </c>
      <c r="B322" s="42" t="n">
        <v>45817</v>
      </c>
      <c r="C322" s="31" t="s">
        <v>60</v>
      </c>
      <c r="D322" s="31" t="s">
        <v>84</v>
      </c>
      <c r="E322" s="43" t="s">
        <v>90</v>
      </c>
      <c r="F322" s="43" t="n">
        <v>3</v>
      </c>
      <c r="G322" s="44" t="str">
        <f aca="false">VLOOKUP(E322,Products!$A$5:$E$16,2,FALSE())</f>
        <v>Monitors</v>
      </c>
      <c r="H322" s="45" t="n">
        <f aca="false">INDEX(Products!$D$5:$D$16,MATCH(E322,Products!$A$5:$A$16,0))</f>
        <v>1190</v>
      </c>
      <c r="I322" s="45" t="n">
        <f aca="false">F322*H322</f>
        <v>3570</v>
      </c>
      <c r="J322" s="45" t="n">
        <f aca="false">I322*VLOOKUP(E322,Products!$A$5:$E$16,5,FALSE())</f>
        <v>674.73</v>
      </c>
    </row>
    <row r="323" customFormat="false" ht="15" hidden="false" customHeight="true" outlineLevel="0" collapsed="false">
      <c r="A323" s="28" t="s">
        <v>415</v>
      </c>
      <c r="B323" s="38" t="n">
        <v>45929</v>
      </c>
      <c r="C323" s="28" t="s">
        <v>54</v>
      </c>
      <c r="D323" s="28" t="s">
        <v>92</v>
      </c>
      <c r="E323" s="39" t="s">
        <v>90</v>
      </c>
      <c r="F323" s="39" t="n">
        <v>2</v>
      </c>
      <c r="G323" s="40" t="str">
        <f aca="false">VLOOKUP(E323,Products!$A$5:$E$16,2,FALSE())</f>
        <v>Monitors</v>
      </c>
      <c r="H323" s="41" t="n">
        <f aca="false">INDEX(Products!$D$5:$D$16,MATCH(E323,Products!$A$5:$A$16,0))</f>
        <v>1190</v>
      </c>
      <c r="I323" s="41" t="n">
        <f aca="false">F323*H323</f>
        <v>2380</v>
      </c>
      <c r="J323" s="41" t="n">
        <f aca="false">I323*VLOOKUP(E323,Products!$A$5:$E$16,5,FALSE())</f>
        <v>449.82</v>
      </c>
    </row>
    <row r="324" customFormat="false" ht="15" hidden="false" customHeight="true" outlineLevel="0" collapsed="false">
      <c r="A324" s="31" t="s">
        <v>416</v>
      </c>
      <c r="B324" s="42" t="n">
        <v>45429</v>
      </c>
      <c r="C324" s="31" t="s">
        <v>54</v>
      </c>
      <c r="D324" s="31" t="s">
        <v>84</v>
      </c>
      <c r="E324" s="43" t="s">
        <v>124</v>
      </c>
      <c r="F324" s="43" t="n">
        <v>4</v>
      </c>
      <c r="G324" s="44" t="str">
        <f aca="false">VLOOKUP(E324,Products!$A$5:$E$16,2,FALSE())</f>
        <v>Washing Machines</v>
      </c>
      <c r="H324" s="45" t="n">
        <f aca="false">INDEX(Products!$D$5:$D$16,MATCH(E324,Products!$A$5:$A$16,0))</f>
        <v>2680</v>
      </c>
      <c r="I324" s="45" t="n">
        <f aca="false">F324*H324</f>
        <v>10720</v>
      </c>
      <c r="J324" s="45" t="n">
        <f aca="false">I324*VLOOKUP(E324,Products!$A$5:$E$16,5,FALSE())</f>
        <v>2819.36</v>
      </c>
    </row>
    <row r="325" customFormat="false" ht="15" hidden="false" customHeight="true" outlineLevel="0" collapsed="false">
      <c r="A325" s="28" t="s">
        <v>417</v>
      </c>
      <c r="B325" s="38" t="n">
        <v>45335</v>
      </c>
      <c r="C325" s="28" t="s">
        <v>56</v>
      </c>
      <c r="D325" s="28" t="s">
        <v>84</v>
      </c>
      <c r="E325" s="39" t="s">
        <v>108</v>
      </c>
      <c r="F325" s="39" t="n">
        <v>2</v>
      </c>
      <c r="G325" s="40" t="str">
        <f aca="false">VLOOKUP(E325,Products!$A$5:$E$16,2,FALSE())</f>
        <v>Smartphones</v>
      </c>
      <c r="H325" s="41" t="n">
        <f aca="false">INDEX(Products!$D$5:$D$16,MATCH(E325,Products!$A$5:$A$16,0))</f>
        <v>2750</v>
      </c>
      <c r="I325" s="41" t="n">
        <f aca="false">F325*H325</f>
        <v>5500</v>
      </c>
      <c r="J325" s="41" t="n">
        <f aca="false">I325*VLOOKUP(E325,Products!$A$5:$E$16,5,FALSE())</f>
        <v>1177</v>
      </c>
    </row>
    <row r="326" customFormat="false" ht="15" hidden="false" customHeight="true" outlineLevel="0" collapsed="false">
      <c r="A326" s="31" t="s">
        <v>418</v>
      </c>
      <c r="B326" s="42" t="n">
        <v>45782</v>
      </c>
      <c r="C326" s="31" t="s">
        <v>56</v>
      </c>
      <c r="D326" s="31" t="s">
        <v>84</v>
      </c>
      <c r="E326" s="43" t="s">
        <v>85</v>
      </c>
      <c r="F326" s="43" t="n">
        <v>4</v>
      </c>
      <c r="G326" s="44" t="str">
        <f aca="false">VLOOKUP(E326,Products!$A$5:$E$16,2,FALSE())</f>
        <v>Refrigerators</v>
      </c>
      <c r="H326" s="45" t="n">
        <f aca="false">INDEX(Products!$D$5:$D$16,MATCH(E326,Products!$A$5:$A$16,0))</f>
        <v>3450</v>
      </c>
      <c r="I326" s="45" t="n">
        <f aca="false">F326*H326</f>
        <v>13800</v>
      </c>
      <c r="J326" s="45" t="n">
        <f aca="false">I326*VLOOKUP(E326,Products!$A$5:$E$16,5,FALSE())</f>
        <v>4015.8</v>
      </c>
    </row>
    <row r="327" customFormat="false" ht="15" hidden="false" customHeight="true" outlineLevel="0" collapsed="false">
      <c r="A327" s="28" t="s">
        <v>419</v>
      </c>
      <c r="B327" s="38" t="n">
        <v>45726</v>
      </c>
      <c r="C327" s="28" t="s">
        <v>60</v>
      </c>
      <c r="D327" s="28" t="s">
        <v>84</v>
      </c>
      <c r="E327" s="39" t="s">
        <v>114</v>
      </c>
      <c r="F327" s="39" t="n">
        <v>3</v>
      </c>
      <c r="G327" s="40" t="str">
        <f aca="false">VLOOKUP(E327,Products!$A$5:$E$16,2,FALSE())</f>
        <v>Desks</v>
      </c>
      <c r="H327" s="41" t="n">
        <f aca="false">INDEX(Products!$D$5:$D$16,MATCH(E327,Products!$A$5:$A$16,0))</f>
        <v>1420</v>
      </c>
      <c r="I327" s="41" t="n">
        <f aca="false">F327*H327</f>
        <v>4260</v>
      </c>
      <c r="J327" s="41" t="n">
        <f aca="false">I327*VLOOKUP(E327,Products!$A$5:$E$16,5,FALSE())</f>
        <v>647.52</v>
      </c>
    </row>
    <row r="328" customFormat="false" ht="15" hidden="false" customHeight="true" outlineLevel="0" collapsed="false">
      <c r="A328" s="31" t="s">
        <v>420</v>
      </c>
      <c r="B328" s="42" t="n">
        <v>45801</v>
      </c>
      <c r="C328" s="31" t="s">
        <v>60</v>
      </c>
      <c r="D328" s="31" t="s">
        <v>84</v>
      </c>
      <c r="E328" s="43" t="s">
        <v>97</v>
      </c>
      <c r="F328" s="43" t="n">
        <v>2</v>
      </c>
      <c r="G328" s="44" t="str">
        <f aca="false">VLOOKUP(E328,Products!$A$5:$E$16,2,FALSE())</f>
        <v>Laptops</v>
      </c>
      <c r="H328" s="45" t="n">
        <f aca="false">INDEX(Products!$D$5:$D$16,MATCH(E328,Products!$A$5:$A$16,0))</f>
        <v>4120</v>
      </c>
      <c r="I328" s="45" t="n">
        <f aca="false">F328*H328</f>
        <v>8240</v>
      </c>
      <c r="J328" s="45" t="n">
        <f aca="false">I328*VLOOKUP(E328,Products!$A$5:$E$16,5,FALSE())</f>
        <v>2027.04</v>
      </c>
    </row>
    <row r="329" customFormat="false" ht="15" hidden="false" customHeight="true" outlineLevel="0" collapsed="false">
      <c r="A329" s="28" t="s">
        <v>421</v>
      </c>
      <c r="B329" s="38" t="n">
        <v>45878</v>
      </c>
      <c r="C329" s="28" t="s">
        <v>60</v>
      </c>
      <c r="D329" s="28" t="s">
        <v>111</v>
      </c>
      <c r="E329" s="39" t="s">
        <v>85</v>
      </c>
      <c r="F329" s="39" t="n">
        <v>1</v>
      </c>
      <c r="G329" s="40" t="str">
        <f aca="false">VLOOKUP(E329,Products!$A$5:$E$16,2,FALSE())</f>
        <v>Refrigerators</v>
      </c>
      <c r="H329" s="41" t="n">
        <f aca="false">INDEX(Products!$D$5:$D$16,MATCH(E329,Products!$A$5:$A$16,0))</f>
        <v>3450</v>
      </c>
      <c r="I329" s="41" t="n">
        <f aca="false">F329*H329</f>
        <v>3450</v>
      </c>
      <c r="J329" s="41" t="n">
        <f aca="false">I329*VLOOKUP(E329,Products!$A$5:$E$16,5,FALSE())</f>
        <v>1003.95</v>
      </c>
    </row>
    <row r="330" customFormat="false" ht="15" hidden="false" customHeight="true" outlineLevel="0" collapsed="false">
      <c r="A330" s="31" t="s">
        <v>422</v>
      </c>
      <c r="B330" s="42" t="n">
        <v>45917</v>
      </c>
      <c r="C330" s="31" t="s">
        <v>56</v>
      </c>
      <c r="D330" s="31" t="s">
        <v>84</v>
      </c>
      <c r="E330" s="43" t="s">
        <v>108</v>
      </c>
      <c r="F330" s="43" t="n">
        <v>3</v>
      </c>
      <c r="G330" s="44" t="str">
        <f aca="false">VLOOKUP(E330,Products!$A$5:$E$16,2,FALSE())</f>
        <v>Smartphones</v>
      </c>
      <c r="H330" s="45" t="n">
        <f aca="false">INDEX(Products!$D$5:$D$16,MATCH(E330,Products!$A$5:$A$16,0))</f>
        <v>2750</v>
      </c>
      <c r="I330" s="45" t="n">
        <f aca="false">F330*H330</f>
        <v>8250</v>
      </c>
      <c r="J330" s="45" t="n">
        <f aca="false">I330*VLOOKUP(E330,Products!$A$5:$E$16,5,FALSE())</f>
        <v>1765.5</v>
      </c>
    </row>
    <row r="331" customFormat="false" ht="15" hidden="false" customHeight="true" outlineLevel="0" collapsed="false">
      <c r="A331" s="28" t="s">
        <v>423</v>
      </c>
      <c r="B331" s="38" t="n">
        <v>45978</v>
      </c>
      <c r="C331" s="28" t="s">
        <v>60</v>
      </c>
      <c r="D331" s="28" t="s">
        <v>111</v>
      </c>
      <c r="E331" s="39" t="s">
        <v>124</v>
      </c>
      <c r="F331" s="39" t="n">
        <v>1</v>
      </c>
      <c r="G331" s="40" t="str">
        <f aca="false">VLOOKUP(E331,Products!$A$5:$E$16,2,FALSE())</f>
        <v>Washing Machines</v>
      </c>
      <c r="H331" s="41" t="n">
        <f aca="false">INDEX(Products!$D$5:$D$16,MATCH(E331,Products!$A$5:$A$16,0))</f>
        <v>2680</v>
      </c>
      <c r="I331" s="41" t="n">
        <f aca="false">F331*H331</f>
        <v>2680</v>
      </c>
      <c r="J331" s="41" t="n">
        <f aca="false">I331*VLOOKUP(E331,Products!$A$5:$E$16,5,FALSE())</f>
        <v>704.84</v>
      </c>
    </row>
    <row r="332" customFormat="false" ht="15" hidden="false" customHeight="true" outlineLevel="0" collapsed="false">
      <c r="A332" s="31" t="s">
        <v>424</v>
      </c>
      <c r="B332" s="42" t="n">
        <v>45533</v>
      </c>
      <c r="C332" s="31" t="s">
        <v>60</v>
      </c>
      <c r="D332" s="31" t="s">
        <v>84</v>
      </c>
      <c r="E332" s="43" t="s">
        <v>87</v>
      </c>
      <c r="F332" s="43" t="n">
        <v>3</v>
      </c>
      <c r="G332" s="44" t="str">
        <f aca="false">VLOOKUP(E332,Products!$A$5:$E$16,2,FALSE())</f>
        <v>Tablets</v>
      </c>
      <c r="H332" s="45" t="n">
        <f aca="false">INDEX(Products!$D$5:$D$16,MATCH(E332,Products!$A$5:$A$16,0))</f>
        <v>1680</v>
      </c>
      <c r="I332" s="45" t="n">
        <f aca="false">F332*H332</f>
        <v>5040</v>
      </c>
      <c r="J332" s="45" t="n">
        <f aca="false">I332*VLOOKUP(E332,Products!$A$5:$E$16,5,FALSE())</f>
        <v>992.88</v>
      </c>
    </row>
    <row r="333" customFormat="false" ht="15" hidden="false" customHeight="true" outlineLevel="0" collapsed="false">
      <c r="A333" s="28" t="s">
        <v>425</v>
      </c>
      <c r="B333" s="38" t="n">
        <v>45783</v>
      </c>
      <c r="C333" s="28" t="s">
        <v>54</v>
      </c>
      <c r="D333" s="28" t="s">
        <v>92</v>
      </c>
      <c r="E333" s="39" t="s">
        <v>85</v>
      </c>
      <c r="F333" s="39" t="n">
        <v>2</v>
      </c>
      <c r="G333" s="40" t="str">
        <f aca="false">VLOOKUP(E333,Products!$A$5:$E$16,2,FALSE())</f>
        <v>Refrigerators</v>
      </c>
      <c r="H333" s="41" t="n">
        <f aca="false">INDEX(Products!$D$5:$D$16,MATCH(E333,Products!$A$5:$A$16,0))</f>
        <v>3450</v>
      </c>
      <c r="I333" s="41" t="n">
        <f aca="false">F333*H333</f>
        <v>6900</v>
      </c>
      <c r="J333" s="41" t="n">
        <f aca="false">I333*VLOOKUP(E333,Products!$A$5:$E$16,5,FALSE())</f>
        <v>2007.9</v>
      </c>
    </row>
    <row r="334" customFormat="false" ht="15" hidden="false" customHeight="true" outlineLevel="0" collapsed="false">
      <c r="A334" s="31" t="s">
        <v>426</v>
      </c>
      <c r="B334" s="42" t="n">
        <v>45471</v>
      </c>
      <c r="C334" s="31" t="s">
        <v>60</v>
      </c>
      <c r="D334" s="31" t="s">
        <v>84</v>
      </c>
      <c r="E334" s="43" t="s">
        <v>87</v>
      </c>
      <c r="F334" s="43" t="n">
        <v>1</v>
      </c>
      <c r="G334" s="44" t="str">
        <f aca="false">VLOOKUP(E334,Products!$A$5:$E$16,2,FALSE())</f>
        <v>Tablets</v>
      </c>
      <c r="H334" s="45" t="n">
        <f aca="false">INDEX(Products!$D$5:$D$16,MATCH(E334,Products!$A$5:$A$16,0))</f>
        <v>1680</v>
      </c>
      <c r="I334" s="45" t="n">
        <f aca="false">F334*H334</f>
        <v>1680</v>
      </c>
      <c r="J334" s="45" t="n">
        <f aca="false">I334*VLOOKUP(E334,Products!$A$5:$E$16,5,FALSE())</f>
        <v>330.96</v>
      </c>
    </row>
    <row r="335" customFormat="false" ht="15" hidden="false" customHeight="true" outlineLevel="0" collapsed="false">
      <c r="A335" s="28" t="s">
        <v>427</v>
      </c>
      <c r="B335" s="38" t="n">
        <v>45913</v>
      </c>
      <c r="C335" s="28" t="s">
        <v>52</v>
      </c>
      <c r="D335" s="28" t="s">
        <v>111</v>
      </c>
      <c r="E335" s="39" t="s">
        <v>85</v>
      </c>
      <c r="F335" s="39" t="n">
        <v>3</v>
      </c>
      <c r="G335" s="40" t="str">
        <f aca="false">VLOOKUP(E335,Products!$A$5:$E$16,2,FALSE())</f>
        <v>Refrigerators</v>
      </c>
      <c r="H335" s="41" t="n">
        <f aca="false">INDEX(Products!$D$5:$D$16,MATCH(E335,Products!$A$5:$A$16,0))</f>
        <v>3450</v>
      </c>
      <c r="I335" s="41" t="n">
        <f aca="false">F335*H335</f>
        <v>10350</v>
      </c>
      <c r="J335" s="41" t="n">
        <f aca="false">I335*VLOOKUP(E335,Products!$A$5:$E$16,5,FALSE())</f>
        <v>3011.85</v>
      </c>
    </row>
    <row r="336" customFormat="false" ht="15" hidden="false" customHeight="true" outlineLevel="0" collapsed="false">
      <c r="A336" s="31" t="s">
        <v>428</v>
      </c>
      <c r="B336" s="42" t="n">
        <v>45806</v>
      </c>
      <c r="C336" s="31" t="s">
        <v>58</v>
      </c>
      <c r="D336" s="31" t="s">
        <v>92</v>
      </c>
      <c r="E336" s="43" t="s">
        <v>114</v>
      </c>
      <c r="F336" s="43" t="n">
        <v>1</v>
      </c>
      <c r="G336" s="44" t="str">
        <f aca="false">VLOOKUP(E336,Products!$A$5:$E$16,2,FALSE())</f>
        <v>Desks</v>
      </c>
      <c r="H336" s="45" t="n">
        <f aca="false">INDEX(Products!$D$5:$D$16,MATCH(E336,Products!$A$5:$A$16,0))</f>
        <v>1420</v>
      </c>
      <c r="I336" s="45" t="n">
        <f aca="false">F336*H336</f>
        <v>1420</v>
      </c>
      <c r="J336" s="45" t="n">
        <f aca="false">I336*VLOOKUP(E336,Products!$A$5:$E$16,5,FALSE())</f>
        <v>215.84</v>
      </c>
    </row>
    <row r="337" customFormat="false" ht="15" hidden="false" customHeight="true" outlineLevel="0" collapsed="false">
      <c r="A337" s="28" t="s">
        <v>429</v>
      </c>
      <c r="B337" s="38" t="n">
        <v>45708</v>
      </c>
      <c r="C337" s="28" t="s">
        <v>56</v>
      </c>
      <c r="D337" s="28" t="s">
        <v>92</v>
      </c>
      <c r="E337" s="39" t="s">
        <v>87</v>
      </c>
      <c r="F337" s="39" t="n">
        <v>3</v>
      </c>
      <c r="G337" s="40" t="str">
        <f aca="false">VLOOKUP(E337,Products!$A$5:$E$16,2,FALSE())</f>
        <v>Tablets</v>
      </c>
      <c r="H337" s="41" t="n">
        <f aca="false">INDEX(Products!$D$5:$D$16,MATCH(E337,Products!$A$5:$A$16,0))</f>
        <v>1680</v>
      </c>
      <c r="I337" s="41" t="n">
        <f aca="false">F337*H337</f>
        <v>5040</v>
      </c>
      <c r="J337" s="41" t="n">
        <f aca="false">I337*VLOOKUP(E337,Products!$A$5:$E$16,5,FALSE())</f>
        <v>992.88</v>
      </c>
    </row>
    <row r="338" customFormat="false" ht="15" hidden="false" customHeight="true" outlineLevel="0" collapsed="false">
      <c r="A338" s="31" t="s">
        <v>430</v>
      </c>
      <c r="B338" s="42" t="n">
        <v>45698</v>
      </c>
      <c r="C338" s="31" t="s">
        <v>58</v>
      </c>
      <c r="D338" s="31" t="s">
        <v>84</v>
      </c>
      <c r="E338" s="43" t="s">
        <v>93</v>
      </c>
      <c r="F338" s="43" t="n">
        <v>1</v>
      </c>
      <c r="G338" s="44" t="str">
        <f aca="false">VLOOKUP(E338,Products!$A$5:$E$16,2,FALSE())</f>
        <v>Office Chairs</v>
      </c>
      <c r="H338" s="45" t="n">
        <f aca="false">INDEX(Products!$D$5:$D$16,MATCH(E338,Products!$A$5:$A$16,0))</f>
        <v>880</v>
      </c>
      <c r="I338" s="45" t="n">
        <f aca="false">F338*H338</f>
        <v>880</v>
      </c>
      <c r="J338" s="45" t="n">
        <f aca="false">I338*VLOOKUP(E338,Products!$A$5:$E$16,5,FALSE())</f>
        <v>150.48</v>
      </c>
    </row>
    <row r="339" customFormat="false" ht="15" hidden="false" customHeight="true" outlineLevel="0" collapsed="false">
      <c r="A339" s="28" t="s">
        <v>431</v>
      </c>
      <c r="B339" s="38" t="n">
        <v>45830</v>
      </c>
      <c r="C339" s="28" t="s">
        <v>58</v>
      </c>
      <c r="D339" s="28" t="s">
        <v>84</v>
      </c>
      <c r="E339" s="39" t="s">
        <v>124</v>
      </c>
      <c r="F339" s="39" t="n">
        <v>2</v>
      </c>
      <c r="G339" s="40" t="str">
        <f aca="false">VLOOKUP(E339,Products!$A$5:$E$16,2,FALSE())</f>
        <v>Washing Machines</v>
      </c>
      <c r="H339" s="41" t="n">
        <f aca="false">INDEX(Products!$D$5:$D$16,MATCH(E339,Products!$A$5:$A$16,0))</f>
        <v>2680</v>
      </c>
      <c r="I339" s="41" t="n">
        <f aca="false">F339*H339</f>
        <v>5360</v>
      </c>
      <c r="J339" s="41" t="n">
        <f aca="false">I339*VLOOKUP(E339,Products!$A$5:$E$16,5,FALSE())</f>
        <v>1409.68</v>
      </c>
    </row>
    <row r="340" customFormat="false" ht="15" hidden="false" customHeight="true" outlineLevel="0" collapsed="false">
      <c r="A340" s="31" t="s">
        <v>432</v>
      </c>
      <c r="B340" s="42" t="n">
        <v>45599</v>
      </c>
      <c r="C340" s="31" t="s">
        <v>56</v>
      </c>
      <c r="D340" s="31" t="s">
        <v>92</v>
      </c>
      <c r="E340" s="43" t="s">
        <v>124</v>
      </c>
      <c r="F340" s="43" t="n">
        <v>3</v>
      </c>
      <c r="G340" s="44" t="str">
        <f aca="false">VLOOKUP(E340,Products!$A$5:$E$16,2,FALSE())</f>
        <v>Washing Machines</v>
      </c>
      <c r="H340" s="45" t="n">
        <f aca="false">INDEX(Products!$D$5:$D$16,MATCH(E340,Products!$A$5:$A$16,0))</f>
        <v>2680</v>
      </c>
      <c r="I340" s="45" t="n">
        <f aca="false">F340*H340</f>
        <v>8040</v>
      </c>
      <c r="J340" s="45" t="n">
        <f aca="false">I340*VLOOKUP(E340,Products!$A$5:$E$16,5,FALSE())</f>
        <v>2114.52</v>
      </c>
    </row>
    <row r="341" customFormat="false" ht="15" hidden="false" customHeight="true" outlineLevel="0" collapsed="false">
      <c r="A341" s="28" t="s">
        <v>433</v>
      </c>
      <c r="B341" s="38" t="n">
        <v>46001</v>
      </c>
      <c r="C341" s="28" t="s">
        <v>56</v>
      </c>
      <c r="D341" s="28" t="s">
        <v>84</v>
      </c>
      <c r="E341" s="39" t="s">
        <v>85</v>
      </c>
      <c r="F341" s="39" t="n">
        <v>1</v>
      </c>
      <c r="G341" s="40" t="str">
        <f aca="false">VLOOKUP(E341,Products!$A$5:$E$16,2,FALSE())</f>
        <v>Refrigerators</v>
      </c>
      <c r="H341" s="41" t="n">
        <f aca="false">INDEX(Products!$D$5:$D$16,MATCH(E341,Products!$A$5:$A$16,0))</f>
        <v>3450</v>
      </c>
      <c r="I341" s="41" t="n">
        <f aca="false">F341*H341</f>
        <v>3450</v>
      </c>
      <c r="J341" s="41" t="n">
        <f aca="false">I341*VLOOKUP(E341,Products!$A$5:$E$16,5,FALSE())</f>
        <v>1003.95</v>
      </c>
    </row>
    <row r="342" customFormat="false" ht="15" hidden="false" customHeight="true" outlineLevel="0" collapsed="false">
      <c r="A342" s="31" t="s">
        <v>434</v>
      </c>
      <c r="B342" s="42" t="n">
        <v>45584</v>
      </c>
      <c r="C342" s="31" t="s">
        <v>56</v>
      </c>
      <c r="D342" s="31" t="s">
        <v>84</v>
      </c>
      <c r="E342" s="43" t="s">
        <v>97</v>
      </c>
      <c r="F342" s="43" t="n">
        <v>2</v>
      </c>
      <c r="G342" s="44" t="str">
        <f aca="false">VLOOKUP(E342,Products!$A$5:$E$16,2,FALSE())</f>
        <v>Laptops</v>
      </c>
      <c r="H342" s="45" t="n">
        <f aca="false">INDEX(Products!$D$5:$D$16,MATCH(E342,Products!$A$5:$A$16,0))</f>
        <v>4120</v>
      </c>
      <c r="I342" s="45" t="n">
        <f aca="false">F342*H342</f>
        <v>8240</v>
      </c>
      <c r="J342" s="45" t="n">
        <f aca="false">I342*VLOOKUP(E342,Products!$A$5:$E$16,5,FALSE())</f>
        <v>2027.04</v>
      </c>
    </row>
    <row r="343" customFormat="false" ht="15" hidden="false" customHeight="true" outlineLevel="0" collapsed="false">
      <c r="A343" s="28" t="s">
        <v>435</v>
      </c>
      <c r="B343" s="38" t="n">
        <v>45407</v>
      </c>
      <c r="C343" s="28" t="s">
        <v>58</v>
      </c>
      <c r="D343" s="28" t="s">
        <v>92</v>
      </c>
      <c r="E343" s="39" t="s">
        <v>95</v>
      </c>
      <c r="F343" s="39" t="n">
        <v>4</v>
      </c>
      <c r="G343" s="40" t="str">
        <f aca="false">VLOOKUP(E343,Products!$A$5:$E$16,2,FALSE())</f>
        <v>Air Conditioners</v>
      </c>
      <c r="H343" s="41" t="n">
        <f aca="false">INDEX(Products!$D$5:$D$16,MATCH(E343,Products!$A$5:$A$16,0))</f>
        <v>2890</v>
      </c>
      <c r="I343" s="41" t="n">
        <f aca="false">F343*H343</f>
        <v>11560</v>
      </c>
      <c r="J343" s="41" t="n">
        <f aca="false">I343*VLOOKUP(E343,Products!$A$5:$E$16,5,FALSE())</f>
        <v>3213.68</v>
      </c>
    </row>
    <row r="344" customFormat="false" ht="15" hidden="false" customHeight="true" outlineLevel="0" collapsed="false">
      <c r="A344" s="31" t="s">
        <v>436</v>
      </c>
      <c r="B344" s="42" t="n">
        <v>45532</v>
      </c>
      <c r="C344" s="31" t="s">
        <v>54</v>
      </c>
      <c r="D344" s="31" t="s">
        <v>92</v>
      </c>
      <c r="E344" s="43" t="s">
        <v>141</v>
      </c>
      <c r="F344" s="43" t="n">
        <v>3</v>
      </c>
      <c r="G344" s="44" t="str">
        <f aca="false">VLOOKUP(E344,Products!$A$5:$E$16,2,FALSE())</f>
        <v>Bookcases</v>
      </c>
      <c r="H344" s="45" t="n">
        <f aca="false">INDEX(Products!$D$5:$D$16,MATCH(E344,Products!$A$5:$A$16,0))</f>
        <v>940</v>
      </c>
      <c r="I344" s="45" t="n">
        <f aca="false">F344*H344</f>
        <v>2820</v>
      </c>
      <c r="J344" s="45" t="n">
        <f aca="false">I344*VLOOKUP(E344,Products!$A$5:$E$16,5,FALSE())</f>
        <v>459.66</v>
      </c>
    </row>
    <row r="345" customFormat="false" ht="15" hidden="false" customHeight="true" outlineLevel="0" collapsed="false">
      <c r="A345" s="28" t="s">
        <v>437</v>
      </c>
      <c r="B345" s="38" t="n">
        <v>45486</v>
      </c>
      <c r="C345" s="28" t="s">
        <v>60</v>
      </c>
      <c r="D345" s="28" t="s">
        <v>84</v>
      </c>
      <c r="E345" s="39" t="s">
        <v>124</v>
      </c>
      <c r="F345" s="39" t="n">
        <v>3</v>
      </c>
      <c r="G345" s="40" t="str">
        <f aca="false">VLOOKUP(E345,Products!$A$5:$E$16,2,FALSE())</f>
        <v>Washing Machines</v>
      </c>
      <c r="H345" s="41" t="n">
        <f aca="false">INDEX(Products!$D$5:$D$16,MATCH(E345,Products!$A$5:$A$16,0))</f>
        <v>2680</v>
      </c>
      <c r="I345" s="41" t="n">
        <f aca="false">F345*H345</f>
        <v>8040</v>
      </c>
      <c r="J345" s="41" t="n">
        <f aca="false">I345*VLOOKUP(E345,Products!$A$5:$E$16,5,FALSE())</f>
        <v>2114.52</v>
      </c>
    </row>
    <row r="346" customFormat="false" ht="15" hidden="false" customHeight="true" outlineLevel="0" collapsed="false">
      <c r="A346" s="31" t="s">
        <v>438</v>
      </c>
      <c r="B346" s="42" t="n">
        <v>45707</v>
      </c>
      <c r="C346" s="31" t="s">
        <v>58</v>
      </c>
      <c r="D346" s="31" t="s">
        <v>84</v>
      </c>
      <c r="E346" s="43" t="s">
        <v>85</v>
      </c>
      <c r="F346" s="43" t="n">
        <v>2</v>
      </c>
      <c r="G346" s="44" t="str">
        <f aca="false">VLOOKUP(E346,Products!$A$5:$E$16,2,FALSE())</f>
        <v>Refrigerators</v>
      </c>
      <c r="H346" s="45" t="n">
        <f aca="false">INDEX(Products!$D$5:$D$16,MATCH(E346,Products!$A$5:$A$16,0))</f>
        <v>3450</v>
      </c>
      <c r="I346" s="45" t="n">
        <f aca="false">F346*H346</f>
        <v>6900</v>
      </c>
      <c r="J346" s="45" t="n">
        <f aca="false">I346*VLOOKUP(E346,Products!$A$5:$E$16,5,FALSE())</f>
        <v>2007.9</v>
      </c>
    </row>
    <row r="347" customFormat="false" ht="15" hidden="false" customHeight="true" outlineLevel="0" collapsed="false">
      <c r="A347" s="28" t="s">
        <v>439</v>
      </c>
      <c r="B347" s="38" t="n">
        <v>45506</v>
      </c>
      <c r="C347" s="28" t="s">
        <v>52</v>
      </c>
      <c r="D347" s="28" t="s">
        <v>84</v>
      </c>
      <c r="E347" s="39" t="s">
        <v>95</v>
      </c>
      <c r="F347" s="39" t="n">
        <v>4</v>
      </c>
      <c r="G347" s="40" t="str">
        <f aca="false">VLOOKUP(E347,Products!$A$5:$E$16,2,FALSE())</f>
        <v>Air Conditioners</v>
      </c>
      <c r="H347" s="41" t="n">
        <f aca="false">INDEX(Products!$D$5:$D$16,MATCH(E347,Products!$A$5:$A$16,0))</f>
        <v>2890</v>
      </c>
      <c r="I347" s="41" t="n">
        <f aca="false">F347*H347</f>
        <v>11560</v>
      </c>
      <c r="J347" s="41" t="n">
        <f aca="false">I347*VLOOKUP(E347,Products!$A$5:$E$16,5,FALSE())</f>
        <v>3213.68</v>
      </c>
    </row>
    <row r="348" customFormat="false" ht="15" hidden="false" customHeight="true" outlineLevel="0" collapsed="false">
      <c r="A348" s="31" t="s">
        <v>440</v>
      </c>
      <c r="B348" s="42" t="n">
        <v>45560</v>
      </c>
      <c r="C348" s="31" t="s">
        <v>52</v>
      </c>
      <c r="D348" s="31" t="s">
        <v>84</v>
      </c>
      <c r="E348" s="43" t="s">
        <v>85</v>
      </c>
      <c r="F348" s="43" t="n">
        <v>3</v>
      </c>
      <c r="G348" s="44" t="str">
        <f aca="false">VLOOKUP(E348,Products!$A$5:$E$16,2,FALSE())</f>
        <v>Refrigerators</v>
      </c>
      <c r="H348" s="45" t="n">
        <f aca="false">INDEX(Products!$D$5:$D$16,MATCH(E348,Products!$A$5:$A$16,0))</f>
        <v>3450</v>
      </c>
      <c r="I348" s="45" t="n">
        <f aca="false">F348*H348</f>
        <v>10350</v>
      </c>
      <c r="J348" s="45" t="n">
        <f aca="false">I348*VLOOKUP(E348,Products!$A$5:$E$16,5,FALSE())</f>
        <v>3011.85</v>
      </c>
    </row>
    <row r="349" customFormat="false" ht="15" hidden="false" customHeight="true" outlineLevel="0" collapsed="false">
      <c r="A349" s="28" t="s">
        <v>441</v>
      </c>
      <c r="B349" s="38" t="n">
        <v>45854</v>
      </c>
      <c r="C349" s="28" t="s">
        <v>56</v>
      </c>
      <c r="D349" s="28" t="s">
        <v>84</v>
      </c>
      <c r="E349" s="39" t="s">
        <v>114</v>
      </c>
      <c r="F349" s="39" t="n">
        <v>1</v>
      </c>
      <c r="G349" s="40" t="str">
        <f aca="false">VLOOKUP(E349,Products!$A$5:$E$16,2,FALSE())</f>
        <v>Desks</v>
      </c>
      <c r="H349" s="41" t="n">
        <f aca="false">INDEX(Products!$D$5:$D$16,MATCH(E349,Products!$A$5:$A$16,0))</f>
        <v>1420</v>
      </c>
      <c r="I349" s="41" t="n">
        <f aca="false">F349*H349</f>
        <v>1420</v>
      </c>
      <c r="J349" s="41" t="n">
        <f aca="false">I349*VLOOKUP(E349,Products!$A$5:$E$16,5,FALSE())</f>
        <v>215.84</v>
      </c>
    </row>
    <row r="350" customFormat="false" ht="15" hidden="false" customHeight="true" outlineLevel="0" collapsed="false">
      <c r="A350" s="31" t="s">
        <v>442</v>
      </c>
      <c r="B350" s="42" t="n">
        <v>45755</v>
      </c>
      <c r="C350" s="31" t="s">
        <v>60</v>
      </c>
      <c r="D350" s="31" t="s">
        <v>84</v>
      </c>
      <c r="E350" s="43" t="s">
        <v>124</v>
      </c>
      <c r="F350" s="43" t="n">
        <v>4</v>
      </c>
      <c r="G350" s="44" t="str">
        <f aca="false">VLOOKUP(E350,Products!$A$5:$E$16,2,FALSE())</f>
        <v>Washing Machines</v>
      </c>
      <c r="H350" s="45" t="n">
        <f aca="false">INDEX(Products!$D$5:$D$16,MATCH(E350,Products!$A$5:$A$16,0))</f>
        <v>2680</v>
      </c>
      <c r="I350" s="45" t="n">
        <f aca="false">F350*H350</f>
        <v>10720</v>
      </c>
      <c r="J350" s="45" t="n">
        <f aca="false">I350*VLOOKUP(E350,Products!$A$5:$E$16,5,FALSE())</f>
        <v>2819.36</v>
      </c>
    </row>
    <row r="351" customFormat="false" ht="15" hidden="false" customHeight="true" outlineLevel="0" collapsed="false">
      <c r="A351" s="28" t="s">
        <v>443</v>
      </c>
      <c r="B351" s="38" t="n">
        <v>45712</v>
      </c>
      <c r="C351" s="28" t="s">
        <v>56</v>
      </c>
      <c r="D351" s="28" t="s">
        <v>92</v>
      </c>
      <c r="E351" s="39" t="s">
        <v>114</v>
      </c>
      <c r="F351" s="39" t="n">
        <v>1</v>
      </c>
      <c r="G351" s="40" t="str">
        <f aca="false">VLOOKUP(E351,Products!$A$5:$E$16,2,FALSE())</f>
        <v>Desks</v>
      </c>
      <c r="H351" s="41" t="n">
        <f aca="false">INDEX(Products!$D$5:$D$16,MATCH(E351,Products!$A$5:$A$16,0))</f>
        <v>1420</v>
      </c>
      <c r="I351" s="41" t="n">
        <f aca="false">F351*H351</f>
        <v>1420</v>
      </c>
      <c r="J351" s="41" t="n">
        <f aca="false">I351*VLOOKUP(E351,Products!$A$5:$E$16,5,FALSE())</f>
        <v>215.84</v>
      </c>
    </row>
    <row r="352" customFormat="false" ht="15" hidden="false" customHeight="true" outlineLevel="0" collapsed="false">
      <c r="A352" s="31" t="s">
        <v>444</v>
      </c>
      <c r="B352" s="42" t="n">
        <v>45435</v>
      </c>
      <c r="C352" s="31" t="s">
        <v>56</v>
      </c>
      <c r="D352" s="31" t="s">
        <v>92</v>
      </c>
      <c r="E352" s="43" t="s">
        <v>85</v>
      </c>
      <c r="F352" s="43" t="n">
        <v>3</v>
      </c>
      <c r="G352" s="44" t="str">
        <f aca="false">VLOOKUP(E352,Products!$A$5:$E$16,2,FALSE())</f>
        <v>Refrigerators</v>
      </c>
      <c r="H352" s="45" t="n">
        <f aca="false">INDEX(Products!$D$5:$D$16,MATCH(E352,Products!$A$5:$A$16,0))</f>
        <v>3450</v>
      </c>
      <c r="I352" s="45" t="n">
        <f aca="false">F352*H352</f>
        <v>10350</v>
      </c>
      <c r="J352" s="45" t="n">
        <f aca="false">I352*VLOOKUP(E352,Products!$A$5:$E$16,5,FALSE())</f>
        <v>3011.85</v>
      </c>
    </row>
    <row r="353" customFormat="false" ht="15" hidden="false" customHeight="true" outlineLevel="0" collapsed="false">
      <c r="A353" s="28" t="s">
        <v>445</v>
      </c>
      <c r="B353" s="38" t="n">
        <v>45747</v>
      </c>
      <c r="C353" s="28" t="s">
        <v>54</v>
      </c>
      <c r="D353" s="28" t="s">
        <v>84</v>
      </c>
      <c r="E353" s="39" t="s">
        <v>97</v>
      </c>
      <c r="F353" s="39" t="n">
        <v>4</v>
      </c>
      <c r="G353" s="40" t="str">
        <f aca="false">VLOOKUP(E353,Products!$A$5:$E$16,2,FALSE())</f>
        <v>Laptops</v>
      </c>
      <c r="H353" s="41" t="n">
        <f aca="false">INDEX(Products!$D$5:$D$16,MATCH(E353,Products!$A$5:$A$16,0))</f>
        <v>4120</v>
      </c>
      <c r="I353" s="41" t="n">
        <f aca="false">F353*H353</f>
        <v>16480</v>
      </c>
      <c r="J353" s="41" t="n">
        <f aca="false">I353*VLOOKUP(E353,Products!$A$5:$E$16,5,FALSE())</f>
        <v>4054.08</v>
      </c>
    </row>
    <row r="354" customFormat="false" ht="15" hidden="false" customHeight="true" outlineLevel="0" collapsed="false">
      <c r="A354" s="31" t="s">
        <v>446</v>
      </c>
      <c r="B354" s="42" t="n">
        <v>45709</v>
      </c>
      <c r="C354" s="31" t="s">
        <v>54</v>
      </c>
      <c r="D354" s="31" t="s">
        <v>92</v>
      </c>
      <c r="E354" s="43" t="s">
        <v>85</v>
      </c>
      <c r="F354" s="43" t="n">
        <v>4</v>
      </c>
      <c r="G354" s="44" t="str">
        <f aca="false">VLOOKUP(E354,Products!$A$5:$E$16,2,FALSE())</f>
        <v>Refrigerators</v>
      </c>
      <c r="H354" s="45" t="n">
        <f aca="false">INDEX(Products!$D$5:$D$16,MATCH(E354,Products!$A$5:$A$16,0))</f>
        <v>3450</v>
      </c>
      <c r="I354" s="45" t="n">
        <f aca="false">F354*H354</f>
        <v>13800</v>
      </c>
      <c r="J354" s="45" t="n">
        <f aca="false">I354*VLOOKUP(E354,Products!$A$5:$E$16,5,FALSE())</f>
        <v>4015.8</v>
      </c>
    </row>
    <row r="355" customFormat="false" ht="15" hidden="false" customHeight="true" outlineLevel="0" collapsed="false">
      <c r="A355" s="28" t="s">
        <v>447</v>
      </c>
      <c r="B355" s="38" t="n">
        <v>45722</v>
      </c>
      <c r="C355" s="28" t="s">
        <v>60</v>
      </c>
      <c r="D355" s="28" t="s">
        <v>84</v>
      </c>
      <c r="E355" s="39" t="s">
        <v>124</v>
      </c>
      <c r="F355" s="39" t="n">
        <v>3</v>
      </c>
      <c r="G355" s="40" t="str">
        <f aca="false">VLOOKUP(E355,Products!$A$5:$E$16,2,FALSE())</f>
        <v>Washing Machines</v>
      </c>
      <c r="H355" s="41" t="n">
        <f aca="false">INDEX(Products!$D$5:$D$16,MATCH(E355,Products!$A$5:$A$16,0))</f>
        <v>2680</v>
      </c>
      <c r="I355" s="41" t="n">
        <f aca="false">F355*H355</f>
        <v>8040</v>
      </c>
      <c r="J355" s="41" t="n">
        <f aca="false">I355*VLOOKUP(E355,Products!$A$5:$E$16,5,FALSE())</f>
        <v>2114.52</v>
      </c>
    </row>
    <row r="356" customFormat="false" ht="15" hidden="false" customHeight="true" outlineLevel="0" collapsed="false">
      <c r="A356" s="31" t="s">
        <v>448</v>
      </c>
      <c r="B356" s="42" t="n">
        <v>45464</v>
      </c>
      <c r="C356" s="31" t="s">
        <v>56</v>
      </c>
      <c r="D356" s="31" t="s">
        <v>92</v>
      </c>
      <c r="E356" s="43" t="s">
        <v>116</v>
      </c>
      <c r="F356" s="43" t="n">
        <v>4</v>
      </c>
      <c r="G356" s="44" t="str">
        <f aca="false">VLOOKUP(E356,Products!$A$5:$E$16,2,FALSE())</f>
        <v>Paper Shredders</v>
      </c>
      <c r="H356" s="45" t="n">
        <f aca="false">INDEX(Products!$D$5:$D$16,MATCH(E356,Products!$A$5:$A$16,0))</f>
        <v>640</v>
      </c>
      <c r="I356" s="45" t="n">
        <f aca="false">F356*H356</f>
        <v>2560</v>
      </c>
      <c r="J356" s="45" t="n">
        <f aca="false">I356*VLOOKUP(E356,Products!$A$5:$E$16,5,FALSE())</f>
        <v>404.48</v>
      </c>
    </row>
    <row r="357" customFormat="false" ht="15" hidden="false" customHeight="true" outlineLevel="0" collapsed="false">
      <c r="A357" s="28" t="s">
        <v>449</v>
      </c>
      <c r="B357" s="38" t="n">
        <v>45842</v>
      </c>
      <c r="C357" s="28" t="s">
        <v>52</v>
      </c>
      <c r="D357" s="28" t="s">
        <v>84</v>
      </c>
      <c r="E357" s="39" t="s">
        <v>95</v>
      </c>
      <c r="F357" s="39" t="n">
        <v>1</v>
      </c>
      <c r="G357" s="40" t="str">
        <f aca="false">VLOOKUP(E357,Products!$A$5:$E$16,2,FALSE())</f>
        <v>Air Conditioners</v>
      </c>
      <c r="H357" s="41" t="n">
        <f aca="false">INDEX(Products!$D$5:$D$16,MATCH(E357,Products!$A$5:$A$16,0))</f>
        <v>2890</v>
      </c>
      <c r="I357" s="41" t="n">
        <f aca="false">F357*H357</f>
        <v>2890</v>
      </c>
      <c r="J357" s="41" t="n">
        <f aca="false">I357*VLOOKUP(E357,Products!$A$5:$E$16,5,FALSE())</f>
        <v>803.42</v>
      </c>
    </row>
    <row r="358" customFormat="false" ht="15" hidden="false" customHeight="true" outlineLevel="0" collapsed="false">
      <c r="A358" s="31" t="s">
        <v>450</v>
      </c>
      <c r="B358" s="42" t="n">
        <v>46004</v>
      </c>
      <c r="C358" s="31" t="s">
        <v>52</v>
      </c>
      <c r="D358" s="31" t="s">
        <v>92</v>
      </c>
      <c r="E358" s="43" t="s">
        <v>108</v>
      </c>
      <c r="F358" s="43" t="n">
        <v>3</v>
      </c>
      <c r="G358" s="44" t="str">
        <f aca="false">VLOOKUP(E358,Products!$A$5:$E$16,2,FALSE())</f>
        <v>Smartphones</v>
      </c>
      <c r="H358" s="45" t="n">
        <f aca="false">INDEX(Products!$D$5:$D$16,MATCH(E358,Products!$A$5:$A$16,0))</f>
        <v>2750</v>
      </c>
      <c r="I358" s="45" t="n">
        <f aca="false">F358*H358</f>
        <v>8250</v>
      </c>
      <c r="J358" s="45" t="n">
        <f aca="false">I358*VLOOKUP(E358,Products!$A$5:$E$16,5,FALSE())</f>
        <v>1765.5</v>
      </c>
    </row>
    <row r="359" customFormat="false" ht="15" hidden="false" customHeight="true" outlineLevel="0" collapsed="false">
      <c r="A359" s="28" t="s">
        <v>451</v>
      </c>
      <c r="B359" s="38" t="n">
        <v>45996</v>
      </c>
      <c r="C359" s="28" t="s">
        <v>60</v>
      </c>
      <c r="D359" s="28" t="s">
        <v>92</v>
      </c>
      <c r="E359" s="39" t="s">
        <v>114</v>
      </c>
      <c r="F359" s="39" t="n">
        <v>1</v>
      </c>
      <c r="G359" s="40" t="str">
        <f aca="false">VLOOKUP(E359,Products!$A$5:$E$16,2,FALSE())</f>
        <v>Desks</v>
      </c>
      <c r="H359" s="41" t="n">
        <f aca="false">INDEX(Products!$D$5:$D$16,MATCH(E359,Products!$A$5:$A$16,0))</f>
        <v>1420</v>
      </c>
      <c r="I359" s="41" t="n">
        <f aca="false">F359*H359</f>
        <v>1420</v>
      </c>
      <c r="J359" s="41" t="n">
        <f aca="false">I359*VLOOKUP(E359,Products!$A$5:$E$16,5,FALSE())</f>
        <v>215.84</v>
      </c>
    </row>
    <row r="360" customFormat="false" ht="15" hidden="false" customHeight="true" outlineLevel="0" collapsed="false">
      <c r="A360" s="31" t="s">
        <v>452</v>
      </c>
      <c r="B360" s="42" t="n">
        <v>45763</v>
      </c>
      <c r="C360" s="31" t="s">
        <v>60</v>
      </c>
      <c r="D360" s="31" t="s">
        <v>92</v>
      </c>
      <c r="E360" s="43" t="s">
        <v>124</v>
      </c>
      <c r="F360" s="43" t="n">
        <v>4</v>
      </c>
      <c r="G360" s="44" t="str">
        <f aca="false">VLOOKUP(E360,Products!$A$5:$E$16,2,FALSE())</f>
        <v>Washing Machines</v>
      </c>
      <c r="H360" s="45" t="n">
        <f aca="false">INDEX(Products!$D$5:$D$16,MATCH(E360,Products!$A$5:$A$16,0))</f>
        <v>2680</v>
      </c>
      <c r="I360" s="45" t="n">
        <f aca="false">F360*H360</f>
        <v>10720</v>
      </c>
      <c r="J360" s="45" t="n">
        <f aca="false">I360*VLOOKUP(E360,Products!$A$5:$E$16,5,FALSE())</f>
        <v>2819.36</v>
      </c>
    </row>
    <row r="361" customFormat="false" ht="15" hidden="false" customHeight="true" outlineLevel="0" collapsed="false">
      <c r="A361" s="28" t="s">
        <v>453</v>
      </c>
      <c r="B361" s="38" t="n">
        <v>45451</v>
      </c>
      <c r="C361" s="28" t="s">
        <v>52</v>
      </c>
      <c r="D361" s="28" t="s">
        <v>92</v>
      </c>
      <c r="E361" s="39" t="s">
        <v>87</v>
      </c>
      <c r="F361" s="39" t="n">
        <v>1</v>
      </c>
      <c r="G361" s="40" t="str">
        <f aca="false">VLOOKUP(E361,Products!$A$5:$E$16,2,FALSE())</f>
        <v>Tablets</v>
      </c>
      <c r="H361" s="41" t="n">
        <f aca="false">INDEX(Products!$D$5:$D$16,MATCH(E361,Products!$A$5:$A$16,0))</f>
        <v>1680</v>
      </c>
      <c r="I361" s="41" t="n">
        <f aca="false">F361*H361</f>
        <v>1680</v>
      </c>
      <c r="J361" s="41" t="n">
        <f aca="false">I361*VLOOKUP(E361,Products!$A$5:$E$16,5,FALSE())</f>
        <v>330.96</v>
      </c>
    </row>
    <row r="362" customFormat="false" ht="15" hidden="false" customHeight="true" outlineLevel="0" collapsed="false">
      <c r="A362" s="31" t="s">
        <v>454</v>
      </c>
      <c r="B362" s="42" t="n">
        <v>45487</v>
      </c>
      <c r="C362" s="31" t="s">
        <v>58</v>
      </c>
      <c r="D362" s="31" t="s">
        <v>84</v>
      </c>
      <c r="E362" s="43" t="s">
        <v>97</v>
      </c>
      <c r="F362" s="43" t="n">
        <v>2</v>
      </c>
      <c r="G362" s="44" t="str">
        <f aca="false">VLOOKUP(E362,Products!$A$5:$E$16,2,FALSE())</f>
        <v>Laptops</v>
      </c>
      <c r="H362" s="45" t="n">
        <f aca="false">INDEX(Products!$D$5:$D$16,MATCH(E362,Products!$A$5:$A$16,0))</f>
        <v>4120</v>
      </c>
      <c r="I362" s="45" t="n">
        <f aca="false">F362*H362</f>
        <v>8240</v>
      </c>
      <c r="J362" s="45" t="n">
        <f aca="false">I362*VLOOKUP(E362,Products!$A$5:$E$16,5,FALSE())</f>
        <v>2027.04</v>
      </c>
    </row>
    <row r="363" customFormat="false" ht="15" hidden="false" customHeight="true" outlineLevel="0" collapsed="false">
      <c r="A363" s="28" t="s">
        <v>455</v>
      </c>
      <c r="B363" s="38" t="n">
        <v>45649</v>
      </c>
      <c r="C363" s="28" t="s">
        <v>58</v>
      </c>
      <c r="D363" s="28" t="s">
        <v>92</v>
      </c>
      <c r="E363" s="39" t="s">
        <v>114</v>
      </c>
      <c r="F363" s="39" t="n">
        <v>1</v>
      </c>
      <c r="G363" s="40" t="str">
        <f aca="false">VLOOKUP(E363,Products!$A$5:$E$16,2,FALSE())</f>
        <v>Desks</v>
      </c>
      <c r="H363" s="41" t="n">
        <f aca="false">INDEX(Products!$D$5:$D$16,MATCH(E363,Products!$A$5:$A$16,0))</f>
        <v>1420</v>
      </c>
      <c r="I363" s="41" t="n">
        <f aca="false">F363*H363</f>
        <v>1420</v>
      </c>
      <c r="J363" s="41" t="n">
        <f aca="false">I363*VLOOKUP(E363,Products!$A$5:$E$16,5,FALSE())</f>
        <v>215.84</v>
      </c>
    </row>
    <row r="364" customFormat="false" ht="15" hidden="false" customHeight="true" outlineLevel="0" collapsed="false">
      <c r="A364" s="31" t="s">
        <v>456</v>
      </c>
      <c r="B364" s="42" t="n">
        <v>45840</v>
      </c>
      <c r="C364" s="31" t="s">
        <v>60</v>
      </c>
      <c r="D364" s="31" t="s">
        <v>84</v>
      </c>
      <c r="E364" s="43" t="s">
        <v>108</v>
      </c>
      <c r="F364" s="43" t="n">
        <v>4</v>
      </c>
      <c r="G364" s="44" t="str">
        <f aca="false">VLOOKUP(E364,Products!$A$5:$E$16,2,FALSE())</f>
        <v>Smartphones</v>
      </c>
      <c r="H364" s="45" t="n">
        <f aca="false">INDEX(Products!$D$5:$D$16,MATCH(E364,Products!$A$5:$A$16,0))</f>
        <v>2750</v>
      </c>
      <c r="I364" s="45" t="n">
        <f aca="false">F364*H364</f>
        <v>11000</v>
      </c>
      <c r="J364" s="45" t="n">
        <f aca="false">I364*VLOOKUP(E364,Products!$A$5:$E$16,5,FALSE())</f>
        <v>2354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8853E"/>
    <pageSetUpPr fitToPage="false"/>
  </sheetPr>
  <dimension ref="A1:G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"/>
    <col collapsed="false" customWidth="true" hidden="false" outlineLevel="0" max="2" min="2" style="1" width="19"/>
    <col collapsed="false" customWidth="true" hidden="false" outlineLevel="0" max="4" min="3" style="1" width="17"/>
    <col collapsed="false" customWidth="true" hidden="false" outlineLevel="0" max="5" min="5" style="1" width="11"/>
  </cols>
  <sheetData>
    <row r="1" customFormat="false" ht="30" hidden="false" customHeight="true" outlineLevel="0" collapsed="false">
      <c r="A1" s="2" t="s">
        <v>457</v>
      </c>
      <c r="B1" s="2"/>
      <c r="C1" s="2"/>
      <c r="D1" s="2"/>
      <c r="E1" s="2"/>
      <c r="F1" s="2"/>
      <c r="G1" s="2"/>
    </row>
    <row r="2" customFormat="false" ht="15.75" hidden="false" customHeight="true" outlineLevel="0" collapsed="false">
      <c r="A2" s="7" t="s">
        <v>458</v>
      </c>
      <c r="B2" s="7"/>
      <c r="C2" s="7"/>
      <c r="D2" s="7"/>
      <c r="E2" s="7"/>
      <c r="F2" s="7"/>
      <c r="G2" s="7"/>
    </row>
    <row r="4" customFormat="false" ht="15" hidden="false" customHeight="true" outlineLevel="0" collapsed="false">
      <c r="A4" s="11" t="s">
        <v>25</v>
      </c>
      <c r="B4" s="11" t="s">
        <v>459</v>
      </c>
      <c r="C4" s="11" t="s">
        <v>51</v>
      </c>
      <c r="D4" s="11" t="s">
        <v>26</v>
      </c>
      <c r="E4" s="11" t="s">
        <v>27</v>
      </c>
    </row>
    <row r="5" customFormat="false" ht="15" hidden="false" customHeight="true" outlineLevel="0" collapsed="false">
      <c r="A5" s="46" t="s">
        <v>85</v>
      </c>
      <c r="B5" s="47" t="s">
        <v>460</v>
      </c>
      <c r="C5" s="47" t="s">
        <v>53</v>
      </c>
      <c r="D5" s="48" t="n">
        <v>3450</v>
      </c>
      <c r="E5" s="49" t="n">
        <v>0.291</v>
      </c>
    </row>
    <row r="6" customFormat="false" ht="15" hidden="false" customHeight="true" outlineLevel="0" collapsed="false">
      <c r="A6" s="50" t="s">
        <v>124</v>
      </c>
      <c r="B6" s="51" t="s">
        <v>461</v>
      </c>
      <c r="C6" s="51" t="s">
        <v>53</v>
      </c>
      <c r="D6" s="52" t="n">
        <v>2680</v>
      </c>
      <c r="E6" s="53" t="n">
        <v>0.263</v>
      </c>
    </row>
    <row r="7" customFormat="false" ht="15" hidden="false" customHeight="true" outlineLevel="0" collapsed="false">
      <c r="A7" s="46" t="s">
        <v>95</v>
      </c>
      <c r="B7" s="47" t="s">
        <v>462</v>
      </c>
      <c r="C7" s="47" t="s">
        <v>53</v>
      </c>
      <c r="D7" s="48" t="n">
        <v>2890</v>
      </c>
      <c r="E7" s="49" t="n">
        <v>0.278</v>
      </c>
    </row>
    <row r="8" customFormat="false" ht="15" hidden="false" customHeight="true" outlineLevel="0" collapsed="false">
      <c r="A8" s="50" t="s">
        <v>97</v>
      </c>
      <c r="B8" s="51" t="s">
        <v>21</v>
      </c>
      <c r="C8" s="51" t="s">
        <v>55</v>
      </c>
      <c r="D8" s="52" t="n">
        <v>4120</v>
      </c>
      <c r="E8" s="53" t="n">
        <v>0.246</v>
      </c>
    </row>
    <row r="9" customFormat="false" ht="15" hidden="false" customHeight="true" outlineLevel="0" collapsed="false">
      <c r="A9" s="46" t="s">
        <v>108</v>
      </c>
      <c r="B9" s="47" t="s">
        <v>463</v>
      </c>
      <c r="C9" s="47" t="s">
        <v>55</v>
      </c>
      <c r="D9" s="48" t="n">
        <v>2750</v>
      </c>
      <c r="E9" s="49" t="n">
        <v>0.214</v>
      </c>
    </row>
    <row r="10" customFormat="false" ht="15" hidden="false" customHeight="true" outlineLevel="0" collapsed="false">
      <c r="A10" s="50" t="s">
        <v>87</v>
      </c>
      <c r="B10" s="51" t="s">
        <v>464</v>
      </c>
      <c r="C10" s="51" t="s">
        <v>55</v>
      </c>
      <c r="D10" s="52" t="n">
        <v>1680</v>
      </c>
      <c r="E10" s="53" t="n">
        <v>0.197</v>
      </c>
    </row>
    <row r="11" customFormat="false" ht="15" hidden="false" customHeight="true" outlineLevel="0" collapsed="false">
      <c r="A11" s="46" t="s">
        <v>90</v>
      </c>
      <c r="B11" s="47" t="s">
        <v>465</v>
      </c>
      <c r="C11" s="47" t="s">
        <v>55</v>
      </c>
      <c r="D11" s="48" t="n">
        <v>1190</v>
      </c>
      <c r="E11" s="49" t="n">
        <v>0.189</v>
      </c>
    </row>
    <row r="12" customFormat="false" ht="15" hidden="false" customHeight="true" outlineLevel="0" collapsed="false">
      <c r="A12" s="50" t="s">
        <v>114</v>
      </c>
      <c r="B12" s="51" t="s">
        <v>466</v>
      </c>
      <c r="C12" s="51" t="s">
        <v>57</v>
      </c>
      <c r="D12" s="52" t="n">
        <v>1420</v>
      </c>
      <c r="E12" s="53" t="n">
        <v>0.152</v>
      </c>
    </row>
    <row r="13" customFormat="false" ht="15" hidden="false" customHeight="true" outlineLevel="0" collapsed="false">
      <c r="A13" s="46" t="s">
        <v>93</v>
      </c>
      <c r="B13" s="47" t="s">
        <v>467</v>
      </c>
      <c r="C13" s="47" t="s">
        <v>57</v>
      </c>
      <c r="D13" s="48" t="n">
        <v>880</v>
      </c>
      <c r="E13" s="49" t="n">
        <v>0.171</v>
      </c>
    </row>
    <row r="14" customFormat="false" ht="15" hidden="false" customHeight="true" outlineLevel="0" collapsed="false">
      <c r="A14" s="50" t="s">
        <v>141</v>
      </c>
      <c r="B14" s="51" t="s">
        <v>468</v>
      </c>
      <c r="C14" s="51" t="s">
        <v>57</v>
      </c>
      <c r="D14" s="52" t="n">
        <v>940</v>
      </c>
      <c r="E14" s="53" t="n">
        <v>0.163</v>
      </c>
    </row>
    <row r="15" customFormat="false" ht="15" hidden="false" customHeight="true" outlineLevel="0" collapsed="false">
      <c r="A15" s="46" t="s">
        <v>127</v>
      </c>
      <c r="B15" s="47" t="s">
        <v>469</v>
      </c>
      <c r="C15" s="47" t="s">
        <v>59</v>
      </c>
      <c r="D15" s="48" t="n">
        <v>1130</v>
      </c>
      <c r="E15" s="49" t="n">
        <v>0.182</v>
      </c>
    </row>
    <row r="16" customFormat="false" ht="15" hidden="false" customHeight="true" outlineLevel="0" collapsed="false">
      <c r="A16" s="50" t="s">
        <v>116</v>
      </c>
      <c r="B16" s="51" t="s">
        <v>470</v>
      </c>
      <c r="C16" s="51" t="s">
        <v>59</v>
      </c>
      <c r="D16" s="52" t="n">
        <v>640</v>
      </c>
      <c r="E16" s="53" t="n">
        <v>0.158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D7259"/>
    <pageSetUpPr fitToPage="false"/>
  </sheetPr>
  <dimension ref="A1:B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80"/>
  </cols>
  <sheetData>
    <row r="1" customFormat="false" ht="30" hidden="false" customHeight="true" outlineLevel="0" collapsed="false">
      <c r="A1" s="2" t="s">
        <v>471</v>
      </c>
      <c r="B1" s="2"/>
    </row>
    <row r="2" customFormat="false" ht="15.75" hidden="false" customHeight="true" outlineLevel="0" collapsed="false">
      <c r="A2" s="3" t="s">
        <v>472</v>
      </c>
      <c r="B2" s="3"/>
    </row>
    <row r="4" customFormat="false" ht="15" hidden="false" customHeight="true" outlineLevel="0" collapsed="false">
      <c r="A4" s="54" t="s">
        <v>473</v>
      </c>
      <c r="B4" s="55" t="s">
        <v>474</v>
      </c>
    </row>
    <row r="5" customFormat="false" ht="15" hidden="false" customHeight="true" outlineLevel="0" collapsed="false">
      <c r="A5" s="54" t="s">
        <v>475</v>
      </c>
      <c r="B5" s="55" t="s">
        <v>476</v>
      </c>
    </row>
    <row r="6" customFormat="false" ht="15" hidden="false" customHeight="true" outlineLevel="0" collapsed="false">
      <c r="A6" s="54" t="s">
        <v>477</v>
      </c>
      <c r="B6" s="55" t="s">
        <v>478</v>
      </c>
    </row>
    <row r="7" customFormat="false" ht="15" hidden="false" customHeight="true" outlineLevel="0" collapsed="false">
      <c r="A7" s="54" t="s">
        <v>479</v>
      </c>
      <c r="B7" s="56" t="s">
        <v>480</v>
      </c>
    </row>
    <row r="8" customFormat="false" ht="15" hidden="false" customHeight="true" outlineLevel="0" collapsed="false">
      <c r="A8" s="54" t="s">
        <v>481</v>
      </c>
      <c r="B8" s="55" t="s">
        <v>482</v>
      </c>
    </row>
    <row r="9" customFormat="false" ht="15" hidden="false" customHeight="true" outlineLevel="0" collapsed="false">
      <c r="A9" s="54"/>
      <c r="B9" s="55"/>
    </row>
    <row r="10" customFormat="false" ht="15" hidden="false" customHeight="true" outlineLevel="0" collapsed="false">
      <c r="A10" s="54" t="s">
        <v>483</v>
      </c>
      <c r="B10" s="56" t="s">
        <v>484</v>
      </c>
    </row>
  </sheetData>
  <mergeCells count="2">
    <mergeCell ref="A1:B1"/>
    <mergeCell ref="A2:B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2026-06-10T11:05:19Z</dcterms:created>
  <dc:creator>openpyxl</dc:creator>
  <dc:description/>
  <dc:language>en-US</dc:language>
  <cp:lastModifiedBy/>
  <dcterms:modified xsi:type="dcterms:W3CDTF">2026-06-10T11:05:56Z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